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Revenue" sheetId="2" state="visible" r:id="rId4"/>
    <sheet name="P&amp;L" sheetId="3" state="visible" r:id="rId5"/>
    <sheet name="18-Month Cash Flow" sheetId="4" state="visible" r:id="rId6"/>
    <sheet name="Cash Flow" sheetId="5" state="visible" r:id="rId7"/>
    <sheet name="KPI Dashboard" sheetId="6" state="visible" r:id="rId8"/>
    <sheet name="Use of Fund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<sst xmlns="http://schemas.openxmlformats.org/spreadsheetml/2006/main" count="286" uniqueCount="239">
  <si>
    <t xml:space="preserve">NEBULA PLATFORM</t>
  </si>
  <si>
    <t xml:space="preserve">Key Assumptions &amp; Drivers</t>
  </si>
  <si>
    <t xml:space="preserve">All blue values are editable inputs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</si>
  <si>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</si>
  <si>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</si>
  <si>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</si>
  <si>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</si>
  <si>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</si>
  <si>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Notes</t>
  </si>
  <si>
    <t xml:space="preserve">CUSTOMER ACQUISITION</t>
  </si>
  <si>
    <t xml:space="preserve">New Customers (Starter/Free)</t>
  </si>
  <si>
    <t xml:space="preserve">Free tier users, viral growth</t>
  </si>
  <si>
    <t xml:space="preserve">New Customers (Professional)</t>
  </si>
  <si>
    <t xml:space="preserve">Paid conversions + direct sales</t>
  </si>
  <si>
    <t xml:space="preserve">New Customers (Enterprise)</t>
  </si>
  <si>
    <t xml:space="preserve">Direct enterprise sales</t>
  </si>
  <si>
    <t xml:space="preserve">Annual Churn Rate (Starter)</t>
  </si>
  <si>
    <t xml:space="preserve">Annual Churn Rate (Professional)</t>
  </si>
  <si>
    <t xml:space="preserve">Annual Churn Rate (Enterprise)</t>
  </si>
  <si>
    <t xml:space="preserve">Free-to-Paid Conversion Rate</t>
  </si>
  <si>
    <t xml:space="preserve">% of free users converting to Professional</t>
  </si>
  <si>
    <t xml:space="preserve">PRICING (Monthly)</t>
  </si>
  <si>
    <t xml:space="preserve">Starter Tier</t>
  </si>
  <si>
    <t xml:space="preserve">Free tier</t>
  </si>
  <si>
    <t xml:space="preserve">Professional Tier ($/month)</t>
  </si>
  <si>
    <t xml:space="preserve">Price increases with features</t>
  </si>
  <si>
    <t xml:space="preserve">Enterprise Tier ($/month)</t>
  </si>
  <si>
    <t xml:space="preserve">Custom pricing, avg contract value</t>
  </si>
  <si>
    <t xml:space="preserve">MARKETPLACE &amp; SMART CONTRACTS</t>
  </si>
  <si>
    <t xml:space="preserve">Marketplace GMV ($)</t>
  </si>
  <si>
    <t xml:space="preserve">Gross Merchandise Value</t>
  </si>
  <si>
    <t xml:space="preserve">Marketplace Take Rate</t>
  </si>
  <si>
    <t xml:space="preserve">Smart Contract Executions</t>
  </si>
  <si>
    <t xml:space="preserve">Avg Fee per Execution ($)</t>
  </si>
  <si>
    <t xml:space="preserve">COST ASSUMPTIONS</t>
  </si>
  <si>
    <t xml:space="preserve">Headcount - Engineering</t>
  </si>
  <si>
    <t xml:space="preserve">Headcount - Sales &amp; Marketing</t>
  </si>
  <si>
    <t xml:space="preserve">Headcount - G&amp;A / Operations</t>
  </si>
  <si>
    <t xml:space="preserve">Avg Salary - Engineering ($)</t>
  </si>
  <si>
    <t xml:space="preserve">Avg Salary - Sales &amp; Mktg ($)</t>
  </si>
  <si>
    <t xml:space="preserve">Avg Salary - G&amp;A ($)</t>
  </si>
  <si>
    <t xml:space="preserve">Benefits &amp; Payroll Tax (% of salary)</t>
  </si>
  <si>
    <t xml:space="preserve">Cloud Infrastructure ($/month)</t>
  </si>
  <si>
    <t xml:space="preserve">AI/ML API Costs ($/month)</t>
  </si>
  <si>
    <t xml:space="preserve">Blockchain Fees ($/month)</t>
  </si>
  <si>
    <t xml:space="preserve">Marketing Spend ($/month)</t>
  </si>
  <si>
    <t xml:space="preserve">Legal &amp; Professional ($/month)</t>
  </si>
  <si>
    <t xml:space="preserve">Office &amp; Misc ($/month)</t>
  </si>
  <si>
    <t xml:space="preserve">FUNDING</t>
  </si>
  <si>
    <t xml:space="preserve">Pre-Seed Raise ($)</t>
  </si>
  <si>
    <t xml:space="preserve">Post-money SAFE</t>
  </si>
  <si>
    <t xml:space="preserve">Seed Raise ($)</t>
  </si>
  <si>
    <t xml:space="preserve">Priced equity round</t>
  </si>
  <si>
    <t xml:space="preserve">Series A ($)</t>
  </si>
  <si>
    <t xml:space="preserve">Revenue Projections</t>
  </si>
  <si>
    <t xml:space="preserve">CUSTOMER BASE</t>
  </si>
  <si>
    <t xml:space="preserve">Starter (Free) - Cumulative</t>
  </si>
  <si>
    <t xml:space="preserve">Professional - Cumulative</t>
  </si>
  <si>
    <t xml:space="preserve">Enterprise - Cumulative</t>
  </si>
  <si>
    <t xml:space="preserve">Total Paying Customers</t>
  </si>
  <si>
    <t xml:space="preserve">Total Users (incl. Free)</t>
  </si>
  <si>
    <t xml:space="preserve">SUBSCRIPTION REVENUE (Annual)</t>
  </si>
  <si>
    <t xml:space="preserve">  Professional Tier</t>
  </si>
  <si>
    <t xml:space="preserve">  Enterprise Tier</t>
  </si>
  <si>
    <t xml:space="preserve">Total Subscription Revenue</t>
  </si>
  <si>
    <t xml:space="preserve">MARKETPLACE REVENUE</t>
  </si>
  <si>
    <t xml:space="preserve">  Marketplace GMV</t>
  </si>
  <si>
    <t xml:space="preserve">  Take Rate</t>
  </si>
  <si>
    <t xml:space="preserve">Total Marketplace Revenue</t>
  </si>
  <si>
    <t xml:space="preserve">SMART CONTRACT REVENUE</t>
  </si>
  <si>
    <t xml:space="preserve">  Executions</t>
  </si>
  <si>
    <t xml:space="preserve">  Avg Fee per Execution</t>
  </si>
  <si>
    <t xml:space="preserve">Total Smart Contract Revenue</t>
  </si>
  <si>
    <t xml:space="preserve">TOTAL REVENUE</t>
  </si>
  <si>
    <t xml:space="preserve">REVENUE MIX (%)</t>
  </si>
  <si>
    <t xml:space="preserve">  Subscriptions %</t>
  </si>
  <si>
    <t xml:space="preserve">  Marketplace %</t>
  </si>
  <si>
    <t xml:space="preserve">  Smart Contracts %</t>
  </si>
  <si>
    <t xml:space="preserve">KEY METRICS</t>
  </si>
  <si>
    <t xml:space="preserve">ARPA (Avg Rev per Paying Acct)</t>
  </si>
  <si>
    <t xml:space="preserve">Revenue per Total User</t>
  </si>
  <si>
    <t xml:space="preserve">MRR (Monthly Recurring Rev)</t>
  </si>
  <si>
    <t xml:space="preserve">YoY Revenue Growth</t>
  </si>
  <si>
    <t xml:space="preserve">N/A</t>
  </si>
  <si>
    <t xml:space="preserve">Profit &amp; Loss Statement</t>
  </si>
  <si>
    <t xml:space="preserve">REVENUE</t>
  </si>
  <si>
    <t xml:space="preserve">Total Revenue</t>
  </si>
  <si>
    <t xml:space="preserve">COST OF REVENUE</t>
  </si>
  <si>
    <t xml:space="preserve">  Cloud Infrastructure</t>
  </si>
  <si>
    <t xml:space="preserve">  AI/ML API Costs</t>
  </si>
  <si>
    <t xml:space="preserve">  Blockchain Infrastructure</t>
  </si>
  <si>
    <t xml:space="preserve">Total Cost of Revenue</t>
  </si>
  <si>
    <t xml:space="preserve">GROSS PROFIT</t>
  </si>
  <si>
    <t xml:space="preserve">  Gross Margin %</t>
  </si>
  <si>
    <t xml:space="preserve">OPERATING EXPENSES</t>
  </si>
  <si>
    <t xml:space="preserve">  Engineering Salaries (loaded)</t>
  </si>
  <si>
    <t xml:space="preserve">  Sales &amp; Marketing Salaries</t>
  </si>
  <si>
    <t xml:space="preserve">  G&amp;A Salaries</t>
  </si>
  <si>
    <t xml:space="preserve">Total Compensation</t>
  </si>
  <si>
    <t xml:space="preserve">  Marketing Spend</t>
  </si>
  <si>
    <t xml:space="preserve">  Legal &amp; Professional</t>
  </si>
  <si>
    <t xml:space="preserve">  Office &amp; Miscellaneous</t>
  </si>
  <si>
    <t xml:space="preserve">Total Operating Expenses</t>
  </si>
  <si>
    <t xml:space="preserve">EBITDA</t>
  </si>
  <si>
    <t xml:space="preserve">  EBITDA Margin %</t>
  </si>
  <si>
    <t xml:space="preserve">NET INCOME (Pre-Tax)</t>
  </si>
  <si>
    <t xml:space="preserve">HEADCOUNT SUMMARY</t>
  </si>
  <si>
    <t xml:space="preserve">Total Headcount</t>
  </si>
  <si>
    <t xml:space="preserve">Revenue per Employee</t>
  </si>
  <si>
    <t xml:space="preserve">Comp as % of Revenue</t>
  </si>
  <si>
    <t xml:space="preserve">18-Month Cash Flow Projection (Sydney Angels)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</si>
  <si>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</si>
  <si>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</si>
  <si>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</si>
  <si>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</si>
  <si>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</si>
  <si>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</si>
  <si>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</si>
  <si>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</si>
  <si>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</si>
  <si>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</si>
  <si>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</si>
  <si>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</si>
  <si>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</si>
  <si>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</si>
  <si>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</si>
  <si>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</si>
  <si>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</si>
  <si>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</si>
  <si>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Total</t>
  </si>
  <si>
    <t xml:space="preserve">Period</t>
  </si>
  <si>
    <t xml:space="preserve">Apr 26</t>
  </si>
  <si>
    <t xml:space="preserve">May 26</t>
  </si>
  <si>
    <t xml:space="preserve">Jun 26</t>
  </si>
  <si>
    <t xml:space="preserve">Jul 26</t>
  </si>
  <si>
    <t xml:space="preserve">Aug 26</t>
  </si>
  <si>
    <t xml:space="preserve">Sep 26</t>
  </si>
  <si>
    <t xml:space="preserve">Oct 26</t>
  </si>
  <si>
    <t xml:space="preserve">Nov 26</t>
  </si>
  <si>
    <t xml:space="preserve">Dec 26</t>
  </si>
  <si>
    <t xml:space="preserve">Jan 27</t>
  </si>
  <si>
    <t xml:space="preserve">Feb 27</t>
  </si>
  <si>
    <t xml:space="preserve">Mar 27</t>
  </si>
  <si>
    <t xml:space="preserve">Apr 27</t>
  </si>
  <si>
    <t xml:space="preserve">May 27</t>
  </si>
  <si>
    <t xml:space="preserve">Jun 27</t>
  </si>
  <si>
    <t xml:space="preserve">Jul 27</t>
  </si>
  <si>
    <t xml:space="preserve">Aug 27</t>
  </si>
  <si>
    <t xml:space="preserve">Sep 27</t>
  </si>
  <si>
    <t xml:space="preserve">PREVIOUS CAPITAL RAISED</t>
  </si>
  <si>
    <t xml:space="preserve">Founder Round (Nov 2025)</t>
  </si>
  <si>
    <t xml:space="preserve">CASH INFLOWS</t>
  </si>
  <si>
    <t xml:space="preserve">Pre-Seed Funding (Sydney Angels)</t>
  </si>
  <si>
    <t xml:space="preserve">SaaS Revenue</t>
  </si>
  <si>
    <t xml:space="preserve">Enterprise Revenue</t>
  </si>
  <si>
    <t xml:space="preserve">Total Cash Inflows</t>
  </si>
  <si>
    <t xml:space="preserve">CASH OUTFLOWS</t>
  </si>
  <si>
    <t xml:space="preserve">Engineering (Co-Founder + Hire)</t>
  </si>
  <si>
    <t xml:space="preserve">Founder Salary</t>
  </si>
  <si>
    <t xml:space="preserve">Benefits &amp; Payroll Tax (20%)</t>
  </si>
  <si>
    <t xml:space="preserve">Cloud Infrastructure</t>
  </si>
  <si>
    <t xml:space="preserve">AI/ML API Costs</t>
  </si>
  <si>
    <t xml:space="preserve">Blockchain Fees</t>
  </si>
  <si>
    <t xml:space="preserve">Marketing &amp; Customer Acquisition</t>
  </si>
  <si>
    <t xml:space="preserve">Legal &amp; Professional</t>
  </si>
  <si>
    <t xml:space="preserve">Office &amp; Miscellaneous</t>
  </si>
  <si>
    <t xml:space="preserve">Total Cash Outflows</t>
  </si>
  <si>
    <t xml:space="preserve">NET MONTHLY CASH FLOW</t>
  </si>
  <si>
    <t xml:space="preserve">Net Cash Flow</t>
  </si>
  <si>
    <t xml:space="preserve">Opening Cash Balance</t>
  </si>
  <si>
    <t xml:space="preserve">Closing Cash Balance</t>
  </si>
  <si>
    <t xml:space="preserve">Monthly Burn Rate (Opex - Rev)</t>
  </si>
  <si>
    <t xml:space="preserve">Months of Runway</t>
  </si>
  <si>
    <t xml:space="preserve">Cumulative Revenue</t>
  </si>
  <si>
    <t xml:space="preserve">Paying Customers (est.)</t>
  </si>
  <si>
    <t xml:space="preserve">MRR</t>
  </si>
  <si>
    <t xml:space="preserve">CAPITAL RAISING PROFILE (18 MONTHS)</t>
  </si>
  <si>
    <t xml:space="preserve">Founder Round (Closed Nov 2025)</t>
  </si>
  <si>
    <t xml:space="preserve">$20,000</t>
  </si>
  <si>
    <t xml:space="preserve">Self-funded to functional MVP</t>
  </si>
  <si>
    <t xml:space="preserve">Pre-Seed (This Round - Sydney Angels)</t>
  </si>
  <si>
    <t xml:space="preserve">$380,000</t>
  </si>
  <si>
    <t xml:space="preserve">Post-money SAFE, $1.5M cap, 16% discount, Pre-money: $1.12M</t>
  </si>
  <si>
    <t xml:space="preserve">Seed Round (Anticipated Q4 2026)</t>
  </si>
  <si>
    <t xml:space="preserve">$1.5M-$3M</t>
  </si>
  <si>
    <t xml:space="preserve">Contingent on 30+ paying customers and demonstrated PMF</t>
  </si>
  <si>
    <t xml:space="preserve">Total Capital Required to Breakeven</t>
  </si>
  <si>
    <t xml:space="preserve">~$400K</t>
  </si>
  <si>
    <t xml:space="preserve">Cash positive ~Month 16 with pre-seed funding alone</t>
  </si>
  <si>
    <t xml:space="preserve">Cash Flow Statement (Simplified)</t>
  </si>
  <si>
    <t xml:space="preserve">OPENING CASH BALANCE</t>
  </si>
  <si>
    <t xml:space="preserve">Opening Cash</t>
  </si>
  <si>
    <t xml:space="preserve">  Revenue</t>
  </si>
  <si>
    <t xml:space="preserve">  Funding Received</t>
  </si>
  <si>
    <t xml:space="preserve">  Cost of Revenue</t>
  </si>
  <si>
    <t xml:space="preserve">  Operating Expenses</t>
  </si>
  <si>
    <t xml:space="preserve">NET CASH FLOW</t>
  </si>
  <si>
    <t xml:space="preserve">  Of which: Operating Cash Flow</t>
  </si>
  <si>
    <t xml:space="preserve">CLOSING CASH BALANCE</t>
  </si>
  <si>
    <t xml:space="preserve">RUNWAY</t>
  </si>
  <si>
    <t xml:space="preserve">Monthly Burn Rate</t>
  </si>
  <si>
    <t xml:space="preserve">Months of Runway (EOY)</t>
  </si>
  <si>
    <t xml:space="preserve">Key Performance Indicators</t>
  </si>
  <si>
    <t xml:space="preserve">GROWTH METRICS</t>
  </si>
  <si>
    <t xml:space="preserve">UNIT ECONOMICS</t>
  </si>
  <si>
    <t xml:space="preserve">ARR (Annual Recurring Rev)</t>
  </si>
  <si>
    <t xml:space="preserve">PROFITABILITY</t>
  </si>
  <si>
    <t xml:space="preserve">Gross Margin</t>
  </si>
  <si>
    <t xml:space="preserve">EBITDA Margin</t>
  </si>
  <si>
    <t xml:space="preserve">CASH POSITION</t>
  </si>
  <si>
    <t xml:space="preserve">TEAM &amp; EFFICIENCY</t>
  </si>
  <si>
    <t xml:space="preserve">Total Compensation Cost</t>
  </si>
  <si>
    <t xml:space="preserve">SaaS BENCHMARKS</t>
  </si>
  <si>
    <t xml:space="preserve">CAC (est. marketing / new paid)</t>
  </si>
  <si>
    <t xml:space="preserve">LTV (est. 3yr ARPA * margin)</t>
  </si>
  <si>
    <t xml:space="preserve">LTV:CAC Ratio</t>
  </si>
  <si>
    <t xml:space="preserve">CAC Payback (months)</t>
  </si>
  <si>
    <t xml:space="preserve">Pre-Seed Use of Funds ($380K)</t>
  </si>
  <si>
    <t xml:space="preserve">Category</t>
  </si>
  <si>
    <t xml:space="preserve">Allocation</t>
  </si>
  <si>
    <t xml:space="preserve">Amount</t>
  </si>
  <si>
    <t xml:space="preserve">Details</t>
  </si>
  <si>
    <t xml:space="preserve">Technical Co-Founder / Engineering</t>
  </si>
  <si>
    <t xml:space="preserve">Co-founder equity + early engineering hire</t>
  </si>
  <si>
    <t xml:space="preserve">Pilot Customer Acquisition</t>
  </si>
  <si>
    <t xml:space="preserve">Travel, demos, onboarding support, events</t>
  </si>
  <si>
    <t xml:space="preserve">Product Development &amp; Infrastructure</t>
  </si>
  <si>
    <t xml:space="preserve">Cloud, AI APIs, blockchain, dev tools</t>
  </si>
  <si>
    <t xml:space="preserve">Legal &amp; Operations</t>
  </si>
  <si>
    <t xml:space="preserve">Company formation, IP, contracts, insurance</t>
  </si>
  <si>
    <t xml:space="preserve">KEY MILESTONES FOR PRE-SEED</t>
  </si>
  <si>
    <t xml:space="preserve">Months 1-3</t>
  </si>
  <si>
    <t xml:space="preserve">Recruit technical co-founder, onboard 3-5 pilot customers</t>
  </si>
  <si>
    <t xml:space="preserve">Months 4-6</t>
  </si>
  <si>
    <t xml:space="preserve">Iterate on product based on pilot feedback, launch paid tier</t>
  </si>
  <si>
    <t xml:space="preserve">Months 7-9</t>
  </si>
  <si>
    <t xml:space="preserve">Scale to 15-20 paying customers, begin content marketing</t>
  </si>
  <si>
    <t xml:space="preserve">Months 10-12</t>
  </si>
  <si>
    <t xml:space="preserve">Demonstrate PMF metrics, prepare seed round materials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</si>
</sst>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;\(#,##0\);\-"/>
    <numFmt numFmtId="166" formatCode="0.0%"/>
    <numFmt numFmtId="167" formatCode="\$#,##0;&quot;($&quot;#,##0\);\-"/>
    <numFmt numFmtId="168" formatCode="0%"/>
    <numFmt numFmtId="169" formatCode="\$#,##0"/>
    <numFmt numFmtId="170" formatCode="\$#,##0;&quot;($&quot;#,##0\);\-"/>
    <numFmt numFmtId="171" formatCode="0.0"/>
    <numFmt numFmtId="172" formatCode="0.0\x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5A23B1"/>
      <name val="Arial"/>
      <family val="0"/>
      <charset val="1"/>
    </font>
    <font>
      <b val="true"/>
      <sz val="11"/>
      <color rgb="FF666666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1A1A2E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2"/>
      <color rgb="FF5A23B1"/>
      <name val="Arial"/>
      <family val="0"/>
      <charset val="1"/>
    </font>
    <font>
      <b val="true"/>
      <sz val="11"/>
      <color rgb="FF5A23B1"/>
      <name val="Arial"/>
      <family val="0"/>
      <charset val="1"/>
    </font>
    <font>
      <b val="true"/>
      <sz val="11"/>
      <color rgb="FF19B087"/>
      <name val="Arial"/>
      <family val="0"/>
      <charset val="1"/>
    </font>
    <font>
      <b val="true"/>
      <sz val="10"/>
      <color rgb="FF19B087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1"/>
      <color rgb="FF1A1A2E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4"/>
      <color rgb="FF1E3A5F"/>
      <name val="Arial"/>
      <family val="0"/>
      <charset val="1"/>
    </font>
    <font>
      <i val="true"/>
      <sz val="9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b val="true"/>
      <sz val="10"/>
      <color rgb="FFCC0000"/>
      <name val="Arial"/>
      <family val="0"/>
      <charset val="1"/>
    </font>
    <font>
      <b val="true"/>
      <sz val="11"/>
      <color rgb="FF1E3A5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5A23B1"/>
        <bgColor rgb="FF660066"/>
      </patternFill>
    </fill>
    <fill>
      <patternFill patternType="solid">
        <fgColor rgb="FFF3EAFF"/>
        <bgColor rgb="FFF0F4F8"/>
      </patternFill>
    </fill>
    <fill>
      <patternFill patternType="solid">
        <fgColor rgb="FFFFFF00"/>
        <bgColor rgb="FFFFFF00"/>
      </patternFill>
    </fill>
    <fill>
      <patternFill patternType="solid">
        <fgColor rgb="FFE8E8E8"/>
        <bgColor rgb="FFF3EAFF"/>
      </patternFill>
    </fill>
    <fill>
      <patternFill patternType="solid">
        <fgColor rgb="FFE6F7F1"/>
        <bgColor rgb="FFF0F4F8"/>
      </patternFill>
    </fill>
    <fill>
      <patternFill patternType="solid">
        <fgColor rgb="FF1E3A5F"/>
        <bgColor rgb="FF333333"/>
      </patternFill>
    </fill>
    <fill>
      <patternFill patternType="solid">
        <fgColor rgb="FFF0F4F8"/>
        <bgColor rgb="FFE6F7F1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medium">
        <color rgb="FF999999"/>
      </top>
      <bottom style="medium">
        <color rgb="FF999999"/>
      </bottom>
      <diagonal/>
    </border>
    <border diagonalUp="false" diagonalDown="false">
      <left/>
      <right/>
      <top/>
      <bottom style="medium">
        <color rgb="FF999999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/>
      <top style="medium">
        <color rgb="FF1E3A5F"/>
      </top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66"/>
      <rgbColor rgb="FF800080"/>
      <rgbColor rgb="FF008080"/>
      <rgbColor rgb="FFCCCCCC"/>
      <rgbColor rgb="FF888888"/>
      <rgbColor rgb="FF9999FF"/>
      <rgbColor rgb="FF555555"/>
      <rgbColor rgb="FFF0F4F8"/>
      <rgbColor rgb="FFE6F7F1"/>
      <rgbColor rgb="FF660066"/>
      <rgbColor rgb="FFFF8080"/>
      <rgbColor rgb="FF0066CC"/>
      <rgbColor rgb="FFF3EA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99999"/>
      <rgbColor rgb="FF1E3A5F"/>
      <rgbColor rgb="FF19B087"/>
      <rgbColor rgb="FF003300"/>
      <rgbColor rgb="FF1A1A2E"/>
      <rgbColor rgb="FF993300"/>
      <rgbColor rgb="FF993366"/>
      <rgbColor rgb="FF5A23B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23B1"/>
    <pageSetUpPr fitToPage="true"/>
  </sheetPr>
  <dimension ref="A1:G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19" activePane="bottomRight" state="frozen"/>
      <selection pane="topLeft" activeCell="A1" activeCellId="0" sqref="A1"/>
      <selection pane="topRight" activeCell="B1" activeCellId="0" sqref="B1"/>
      <selection pane="bottomLeft" activeCell="A19" activeCellId="0" sqref="A19"/>
      <selection pane="bottomRight" activeCell="D48" activeCellId="0" sqref="D48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6" min="2" style="0" width="16"/>
    <col collapsed="false" customWidth="true" hidden="false" outlineLevel="0" max="7" min="7" style="0" width="49"/>
  </cols>
  <sheetData>
    <row r="1" customFormat="false" ht="20.2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5" hidden="false" customHeight="false" outlineLevel="0" collapsed="false">
      <c r="A5" s="4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7" customFormat="false" ht="15.75" hidden="false" customHeight="true" outlineLevel="0" collapsed="false">
      <c r="A7" s="5" t="s">
        <v>9</v>
      </c>
      <c r="B7" s="6"/>
      <c r="C7" s="6"/>
      <c r="D7" s="6"/>
      <c r="E7" s="6"/>
      <c r="F7" s="6"/>
      <c r="G7" s="6"/>
    </row>
    <row r="8" customFormat="false" ht="15" hidden="false" customHeight="false" outlineLevel="0" collapsed="false">
      <c r="A8" s="7" t="s">
        <v>10</v>
      </c>
      <c r="B8" s="8" t="n">
        <v>30</v>
      </c>
      <c r="C8" s="8" t="n">
        <v>80</v>
      </c>
      <c r="D8" s="8" t="n">
        <v>200</v>
      </c>
      <c r="E8" s="8" t="n">
        <v>400</v>
      </c>
      <c r="F8" s="8" t="n">
        <v>700</v>
      </c>
      <c r="G8" s="3" t="s">
        <v>11</v>
      </c>
    </row>
    <row r="9" customFormat="false" ht="15" hidden="false" customHeight="false" outlineLevel="0" collapsed="false">
      <c r="A9" s="7" t="s">
        <v>12</v>
      </c>
      <c r="B9" s="8" t="n">
        <v>8</v>
      </c>
      <c r="C9" s="8" t="n">
        <v>40</v>
      </c>
      <c r="D9" s="8" t="n">
        <v>100</v>
      </c>
      <c r="E9" s="8" t="n">
        <v>200</v>
      </c>
      <c r="F9" s="8" t="n">
        <v>350</v>
      </c>
      <c r="G9" s="3" t="s">
        <v>13</v>
      </c>
    </row>
    <row r="10" customFormat="false" ht="15" hidden="false" customHeight="false" outlineLevel="0" collapsed="false">
      <c r="A10" s="7" t="s">
        <v>14</v>
      </c>
      <c r="B10" s="8" t="n">
        <v>2</v>
      </c>
      <c r="C10" s="8" t="n">
        <v>8</v>
      </c>
      <c r="D10" s="8" t="n">
        <v>20</v>
      </c>
      <c r="E10" s="8" t="n">
        <v>40</v>
      </c>
      <c r="F10" s="8" t="n">
        <v>70</v>
      </c>
      <c r="G10" s="3" t="s">
        <v>15</v>
      </c>
    </row>
    <row r="11" customFormat="false" ht="15" hidden="false" customHeight="false" outlineLevel="0" collapsed="false">
      <c r="A11" s="7" t="s">
        <v>16</v>
      </c>
      <c r="B11" s="9" t="n">
        <v>0.4</v>
      </c>
      <c r="C11" s="9" t="n">
        <v>0.35</v>
      </c>
      <c r="D11" s="9" t="n">
        <v>0.3</v>
      </c>
      <c r="E11" s="9" t="n">
        <v>0.25</v>
      </c>
      <c r="F11" s="9" t="n">
        <v>0.2</v>
      </c>
    </row>
    <row r="12" customFormat="false" ht="15" hidden="false" customHeight="false" outlineLevel="0" collapsed="false">
      <c r="A12" s="7" t="s">
        <v>17</v>
      </c>
      <c r="B12" s="9" t="n">
        <v>0.15</v>
      </c>
      <c r="C12" s="9" t="n">
        <v>0.12</v>
      </c>
      <c r="D12" s="9" t="n">
        <v>0.1</v>
      </c>
      <c r="E12" s="9" t="n">
        <v>0.08</v>
      </c>
      <c r="F12" s="9" t="n">
        <v>0.07</v>
      </c>
    </row>
    <row r="13" customFormat="false" ht="15" hidden="false" customHeight="false" outlineLevel="0" collapsed="false">
      <c r="A13" s="7" t="s">
        <v>18</v>
      </c>
      <c r="B13" s="9" t="n">
        <v>0.05</v>
      </c>
      <c r="C13" s="9" t="n">
        <v>0.05</v>
      </c>
      <c r="D13" s="9" t="n">
        <v>0.05</v>
      </c>
      <c r="E13" s="9" t="n">
        <v>0.04</v>
      </c>
      <c r="F13" s="9" t="n">
        <v>0.03</v>
      </c>
    </row>
    <row r="14" customFormat="false" ht="15" hidden="false" customHeight="false" outlineLevel="0" collapsed="false">
      <c r="A14" s="7" t="s">
        <v>19</v>
      </c>
      <c r="B14" s="9" t="n">
        <v>0.05</v>
      </c>
      <c r="C14" s="9" t="n">
        <v>0.08</v>
      </c>
      <c r="D14" s="9" t="n">
        <v>0.1</v>
      </c>
      <c r="E14" s="9" t="n">
        <v>0.12</v>
      </c>
      <c r="F14" s="9" t="n">
        <v>0.14</v>
      </c>
      <c r="G14" s="3" t="s">
        <v>20</v>
      </c>
    </row>
    <row r="16" customFormat="false" ht="15.75" hidden="false" customHeight="true" outlineLevel="0" collapsed="false">
      <c r="A16" s="5" t="s">
        <v>21</v>
      </c>
      <c r="B16" s="6"/>
      <c r="C16" s="6"/>
      <c r="D16" s="6"/>
      <c r="E16" s="6"/>
      <c r="F16" s="6"/>
      <c r="G16" s="6"/>
    </row>
    <row r="17" customFormat="false" ht="15" hidden="false" customHeight="false" outlineLevel="0" collapsed="false">
      <c r="A17" s="7" t="s">
        <v>22</v>
      </c>
      <c r="B17" s="10" t="n">
        <v>0</v>
      </c>
      <c r="C17" s="10" t="n">
        <v>0</v>
      </c>
      <c r="D17" s="10" t="n">
        <v>0</v>
      </c>
      <c r="E17" s="10" t="n">
        <v>0</v>
      </c>
      <c r="F17" s="10" t="n">
        <v>0</v>
      </c>
      <c r="G17" s="3" t="s">
        <v>23</v>
      </c>
    </row>
    <row r="18" customFormat="false" ht="15" hidden="false" customHeight="false" outlineLevel="0" collapsed="false">
      <c r="A18" s="7" t="s">
        <v>24</v>
      </c>
      <c r="B18" s="10" t="n">
        <v>199</v>
      </c>
      <c r="C18" s="10" t="n">
        <v>199</v>
      </c>
      <c r="D18" s="10" t="n">
        <v>249</v>
      </c>
      <c r="E18" s="10" t="n">
        <v>249</v>
      </c>
      <c r="F18" s="10" t="n">
        <v>299</v>
      </c>
      <c r="G18" s="3" t="s">
        <v>25</v>
      </c>
    </row>
    <row r="19" customFormat="false" ht="15" hidden="false" customHeight="false" outlineLevel="0" collapsed="false">
      <c r="A19" s="7" t="s">
        <v>26</v>
      </c>
      <c r="B19" s="10" t="n">
        <v>1500</v>
      </c>
      <c r="C19" s="10" t="n">
        <v>2000</v>
      </c>
      <c r="D19" s="10" t="n">
        <v>2500</v>
      </c>
      <c r="E19" s="10" t="n">
        <v>3000</v>
      </c>
      <c r="F19" s="10" t="n">
        <v>3500</v>
      </c>
      <c r="G19" s="3" t="s">
        <v>27</v>
      </c>
    </row>
    <row r="21" customFormat="false" ht="15.75" hidden="false" customHeight="true" outlineLevel="0" collapsed="false">
      <c r="A21" s="5" t="s">
        <v>28</v>
      </c>
      <c r="B21" s="6"/>
      <c r="C21" s="6"/>
      <c r="D21" s="6"/>
      <c r="E21" s="6"/>
      <c r="F21" s="6"/>
      <c r="G21" s="6"/>
    </row>
    <row r="22" customFormat="false" ht="15" hidden="false" customHeight="false" outlineLevel="0" collapsed="false">
      <c r="A22" s="7" t="s">
        <v>29</v>
      </c>
      <c r="B22" s="10" t="n">
        <v>0</v>
      </c>
      <c r="C22" s="10" t="n">
        <v>500000</v>
      </c>
      <c r="D22" s="10" t="n">
        <v>2000000</v>
      </c>
      <c r="E22" s="10" t="n">
        <v>6000000</v>
      </c>
      <c r="F22" s="10" t="n">
        <v>15000000</v>
      </c>
      <c r="G22" s="3" t="s">
        <v>30</v>
      </c>
    </row>
    <row r="23" customFormat="false" ht="15" hidden="false" customHeight="false" outlineLevel="0" collapsed="false">
      <c r="A23" s="7" t="s">
        <v>31</v>
      </c>
      <c r="B23" s="9" t="n">
        <v>0</v>
      </c>
      <c r="C23" s="9" t="n">
        <v>0.05</v>
      </c>
      <c r="D23" s="9" t="n">
        <v>0.05</v>
      </c>
      <c r="E23" s="9" t="n">
        <v>0.06</v>
      </c>
      <c r="F23" s="9" t="n">
        <v>0.07</v>
      </c>
    </row>
    <row r="24" customFormat="false" ht="15" hidden="false" customHeight="false" outlineLevel="0" collapsed="false">
      <c r="A24" s="7" t="s">
        <v>32</v>
      </c>
      <c r="B24" s="8" t="n">
        <v>0</v>
      </c>
      <c r="C24" s="8" t="n">
        <v>50</v>
      </c>
      <c r="D24" s="8" t="n">
        <v>300</v>
      </c>
      <c r="E24" s="8" t="n">
        <v>1000</v>
      </c>
      <c r="F24" s="8" t="n">
        <v>3000</v>
      </c>
    </row>
    <row r="25" customFormat="false" ht="15" hidden="false" customHeight="false" outlineLevel="0" collapsed="false">
      <c r="A25" s="7" t="s">
        <v>33</v>
      </c>
      <c r="B25" s="10" t="n">
        <v>0</v>
      </c>
      <c r="C25" s="10" t="n">
        <v>200</v>
      </c>
      <c r="D25" s="10" t="n">
        <v>250</v>
      </c>
      <c r="E25" s="10" t="n">
        <v>300</v>
      </c>
      <c r="F25" s="10" t="n">
        <v>350</v>
      </c>
    </row>
    <row r="27" customFormat="false" ht="15.75" hidden="false" customHeight="true" outlineLevel="0" collapsed="false">
      <c r="A27" s="5" t="s">
        <v>34</v>
      </c>
      <c r="B27" s="6"/>
      <c r="C27" s="6"/>
      <c r="D27" s="6"/>
      <c r="E27" s="6"/>
      <c r="F27" s="6"/>
      <c r="G27" s="6"/>
    </row>
    <row r="28" customFormat="false" ht="15" hidden="false" customHeight="false" outlineLevel="0" collapsed="false">
      <c r="A28" s="7" t="s">
        <v>35</v>
      </c>
      <c r="B28" s="8" t="n">
        <v>1</v>
      </c>
      <c r="C28" s="8" t="n">
        <v>3</v>
      </c>
      <c r="D28" s="8" t="n">
        <v>6</v>
      </c>
      <c r="E28" s="8" t="n">
        <v>10</v>
      </c>
      <c r="F28" s="8" t="n">
        <v>15</v>
      </c>
    </row>
    <row r="29" customFormat="false" ht="15" hidden="false" customHeight="false" outlineLevel="0" collapsed="false">
      <c r="A29" s="7" t="s">
        <v>36</v>
      </c>
      <c r="B29" s="8" t="n">
        <v>0</v>
      </c>
      <c r="C29" s="8" t="n">
        <v>1</v>
      </c>
      <c r="D29" s="8" t="n">
        <v>3</v>
      </c>
      <c r="E29" s="8" t="n">
        <v>5</v>
      </c>
      <c r="F29" s="8" t="n">
        <v>8</v>
      </c>
    </row>
    <row r="30" customFormat="false" ht="15" hidden="false" customHeight="false" outlineLevel="0" collapsed="false">
      <c r="A30" s="7" t="s">
        <v>37</v>
      </c>
      <c r="B30" s="8" t="n">
        <v>1</v>
      </c>
      <c r="C30" s="8" t="n">
        <v>1</v>
      </c>
      <c r="D30" s="8" t="n">
        <v>2</v>
      </c>
      <c r="E30" s="8" t="n">
        <v>3</v>
      </c>
      <c r="F30" s="8" t="n">
        <v>5</v>
      </c>
    </row>
    <row r="31" customFormat="false" ht="15" hidden="false" customHeight="false" outlineLevel="0" collapsed="false">
      <c r="A31" s="7" t="s">
        <v>38</v>
      </c>
      <c r="B31" s="10" t="n">
        <v>170000</v>
      </c>
      <c r="C31" s="10" t="n">
        <v>130000</v>
      </c>
      <c r="D31" s="10" t="n">
        <v>140000</v>
      </c>
      <c r="E31" s="10" t="n">
        <v>150000</v>
      </c>
      <c r="F31" s="10" t="n">
        <v>155000</v>
      </c>
    </row>
    <row r="32" customFormat="false" ht="15" hidden="false" customHeight="false" outlineLevel="0" collapsed="false">
      <c r="A32" s="7" t="s">
        <v>39</v>
      </c>
      <c r="B32" s="10" t="n">
        <v>0</v>
      </c>
      <c r="C32" s="10" t="n">
        <v>100000</v>
      </c>
      <c r="D32" s="10" t="n">
        <v>110000</v>
      </c>
      <c r="E32" s="10" t="n">
        <v>115000</v>
      </c>
      <c r="F32" s="10" t="n">
        <v>120000</v>
      </c>
    </row>
    <row r="33" customFormat="false" ht="15" hidden="false" customHeight="false" outlineLevel="0" collapsed="false">
      <c r="A33" s="7" t="s">
        <v>40</v>
      </c>
      <c r="B33" s="10" t="n">
        <v>80000</v>
      </c>
      <c r="C33" s="10" t="n">
        <v>85000</v>
      </c>
      <c r="D33" s="10" t="n">
        <v>90000</v>
      </c>
      <c r="E33" s="10" t="n">
        <v>95000</v>
      </c>
      <c r="F33" s="10" t="n">
        <v>100000</v>
      </c>
    </row>
    <row r="34" customFormat="false" ht="15" hidden="false" customHeight="false" outlineLevel="0" collapsed="false">
      <c r="A34" s="7" t="s">
        <v>41</v>
      </c>
      <c r="B34" s="9" t="n">
        <v>0.2</v>
      </c>
      <c r="C34" s="9" t="n">
        <v>0.2</v>
      </c>
      <c r="D34" s="9" t="n">
        <v>0.22</v>
      </c>
      <c r="E34" s="9" t="n">
        <v>0.22</v>
      </c>
      <c r="F34" s="9" t="n">
        <v>0.22</v>
      </c>
    </row>
    <row r="35" customFormat="false" ht="15" hidden="false" customHeight="false" outlineLevel="0" collapsed="false">
      <c r="A35" s="7" t="s">
        <v>42</v>
      </c>
      <c r="B35" s="10" t="n">
        <v>500</v>
      </c>
      <c r="C35" s="10" t="n">
        <v>1500</v>
      </c>
      <c r="D35" s="10" t="n">
        <v>4000</v>
      </c>
      <c r="E35" s="10" t="n">
        <v>8000</v>
      </c>
      <c r="F35" s="10" t="n">
        <v>15000</v>
      </c>
    </row>
    <row r="36" customFormat="false" ht="15" hidden="false" customHeight="false" outlineLevel="0" collapsed="false">
      <c r="A36" s="7" t="s">
        <v>43</v>
      </c>
      <c r="B36" s="10" t="n">
        <v>200</v>
      </c>
      <c r="C36" s="10" t="n">
        <v>800</v>
      </c>
      <c r="D36" s="10" t="n">
        <v>2500</v>
      </c>
      <c r="E36" s="10" t="n">
        <v>5000</v>
      </c>
      <c r="F36" s="10" t="n">
        <v>10000</v>
      </c>
    </row>
    <row r="37" customFormat="false" ht="15" hidden="false" customHeight="false" outlineLevel="0" collapsed="false">
      <c r="A37" s="7" t="s">
        <v>44</v>
      </c>
      <c r="B37" s="10" t="n">
        <v>100</v>
      </c>
      <c r="C37" s="10" t="n">
        <v>400</v>
      </c>
      <c r="D37" s="10" t="n">
        <v>1200</v>
      </c>
      <c r="E37" s="10" t="n">
        <v>2500</v>
      </c>
      <c r="F37" s="10" t="n">
        <v>5000</v>
      </c>
    </row>
    <row r="38" customFormat="false" ht="15" hidden="false" customHeight="false" outlineLevel="0" collapsed="false">
      <c r="A38" s="7" t="s">
        <v>45</v>
      </c>
      <c r="B38" s="10" t="n">
        <v>500</v>
      </c>
      <c r="C38" s="10" t="n">
        <v>3000</v>
      </c>
      <c r="D38" s="10" t="n">
        <v>8000</v>
      </c>
      <c r="E38" s="10" t="n">
        <v>15000</v>
      </c>
      <c r="F38" s="10" t="n">
        <v>25000</v>
      </c>
    </row>
    <row r="39" customFormat="false" ht="15" hidden="false" customHeight="false" outlineLevel="0" collapsed="false">
      <c r="A39" s="7" t="s">
        <v>46</v>
      </c>
      <c r="B39" s="10" t="n">
        <v>1000</v>
      </c>
      <c r="C39" s="10" t="n">
        <v>1500</v>
      </c>
      <c r="D39" s="10" t="n">
        <v>2500</v>
      </c>
      <c r="E39" s="10" t="n">
        <v>3500</v>
      </c>
      <c r="F39" s="10" t="n">
        <v>5000</v>
      </c>
    </row>
    <row r="40" customFormat="false" ht="15" hidden="false" customHeight="false" outlineLevel="0" collapsed="false">
      <c r="A40" s="7" t="s">
        <v>47</v>
      </c>
      <c r="B40" s="10" t="n">
        <v>200</v>
      </c>
      <c r="C40" s="10" t="n">
        <v>500</v>
      </c>
      <c r="D40" s="10" t="n">
        <v>2000</v>
      </c>
      <c r="E40" s="10" t="n">
        <v>4000</v>
      </c>
      <c r="F40" s="10" t="n">
        <v>6000</v>
      </c>
    </row>
    <row r="42" customFormat="false" ht="15.75" hidden="false" customHeight="true" outlineLevel="0" collapsed="false">
      <c r="A42" s="5" t="s">
        <v>48</v>
      </c>
      <c r="B42" s="6"/>
      <c r="C42" s="6"/>
      <c r="D42" s="6"/>
      <c r="E42" s="6"/>
      <c r="F42" s="6"/>
      <c r="G42" s="6"/>
    </row>
    <row r="43" customFormat="false" ht="15" hidden="false" customHeight="false" outlineLevel="0" collapsed="false">
      <c r="A43" s="7" t="s">
        <v>49</v>
      </c>
      <c r="B43" s="10" t="n">
        <v>380000</v>
      </c>
      <c r="G43" s="3" t="s">
        <v>50</v>
      </c>
    </row>
    <row r="44" customFormat="false" ht="15" hidden="false" customHeight="false" outlineLevel="0" collapsed="false">
      <c r="A44" s="7" t="s">
        <v>51</v>
      </c>
      <c r="C44" s="10" t="n">
        <v>2000000</v>
      </c>
      <c r="G44" s="3" t="s">
        <v>52</v>
      </c>
    </row>
    <row r="45" customFormat="false" ht="15" hidden="false" customHeight="false" outlineLevel="0" collapsed="false">
      <c r="A45" s="7" t="s">
        <v>53</v>
      </c>
      <c r="E45" s="10" t="n">
        <v>8000000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9B087"/>
    <pageSetUpPr fitToPage="true"/>
  </sheetPr>
  <dimension ref="A1: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6" min="2" style="0" width="16"/>
  </cols>
  <sheetData>
    <row r="1" customFormat="false" ht="20.2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54</v>
      </c>
    </row>
    <row r="4" customFormat="false" ht="15" hidden="false" customHeight="false" outlineLevel="0" collapsed="false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6" customFormat="false" ht="15.75" hidden="false" customHeight="true" outlineLevel="0" collapsed="false">
      <c r="A6" s="5" t="s">
        <v>55</v>
      </c>
      <c r="B6" s="6"/>
      <c r="C6" s="6"/>
      <c r="D6" s="6"/>
      <c r="E6" s="6"/>
      <c r="F6" s="6"/>
    </row>
    <row r="7" customFormat="false" ht="15" hidden="false" customHeight="false" outlineLevel="0" collapsed="false">
      <c r="A7" s="7" t="s">
        <v>56</v>
      </c>
      <c r="B7" s="11" t="n">
        <f aca="false">Assumptions!B8</f>
        <v>30</v>
      </c>
      <c r="C7" s="11" t="n">
        <f aca="false">ROUND(B7*(1-Assumptions!C11)+Assumptions!C8,0)</f>
        <v>100</v>
      </c>
      <c r="D7" s="11" t="n">
        <f aca="false">ROUND(C7*(1-Assumptions!D11)+Assumptions!D8,0)</f>
        <v>270</v>
      </c>
      <c r="E7" s="11" t="n">
        <f aca="false">ROUND(D7*(1-Assumptions!E11)+Assumptions!E8,0)</f>
        <v>603</v>
      </c>
      <c r="F7" s="11" t="n">
        <f aca="false">ROUND(E7*(1-Assumptions!F11)+Assumptions!F8,0)</f>
        <v>1182</v>
      </c>
    </row>
    <row r="8" customFormat="false" ht="15" hidden="false" customHeight="false" outlineLevel="0" collapsed="false">
      <c r="A8" s="7" t="s">
        <v>57</v>
      </c>
      <c r="B8" s="11" t="n">
        <f aca="false">Assumptions!B9+ROUND(Assumptions!B8*Assumptions!B14,0)</f>
        <v>10</v>
      </c>
      <c r="C8" s="11" t="n">
        <f aca="false">ROUND(B8*(1-Assumptions!C12)+Assumptions!C9+ROUND(Assumptions!C8*Assumptions!C14,0),0)</f>
        <v>55</v>
      </c>
      <c r="D8" s="11" t="n">
        <f aca="false">ROUND(C8*(1-Assumptions!D12)+Assumptions!D9+ROUND(Assumptions!D8*Assumptions!D14,0),0)</f>
        <v>170</v>
      </c>
      <c r="E8" s="11" t="n">
        <f aca="false">ROUND(D8*(1-Assumptions!E12)+Assumptions!E9+ROUND(Assumptions!E8*Assumptions!E14,0),0)</f>
        <v>404</v>
      </c>
      <c r="F8" s="11" t="n">
        <f aca="false">ROUND(E8*(1-Assumptions!F12)+Assumptions!F9+ROUND(Assumptions!F8*Assumptions!F14,0),0)</f>
        <v>824</v>
      </c>
    </row>
    <row r="9" customFormat="false" ht="15" hidden="false" customHeight="false" outlineLevel="0" collapsed="false">
      <c r="A9" s="7" t="s">
        <v>58</v>
      </c>
      <c r="B9" s="11" t="n">
        <f aca="false">Assumptions!B10</f>
        <v>2</v>
      </c>
      <c r="C9" s="11" t="n">
        <f aca="false">ROUND(B9*(1-Assumptions!C13)+Assumptions!C10,0)</f>
        <v>10</v>
      </c>
      <c r="D9" s="11" t="n">
        <f aca="false">ROUND(C9*(1-Assumptions!D13)+Assumptions!D10,0)</f>
        <v>30</v>
      </c>
      <c r="E9" s="11" t="n">
        <f aca="false">ROUND(D9*(1-Assumptions!E13)+Assumptions!E10,0)</f>
        <v>69</v>
      </c>
      <c r="F9" s="11" t="n">
        <f aca="false">ROUND(E9*(1-Assumptions!F13)+Assumptions!F10,0)</f>
        <v>137</v>
      </c>
    </row>
    <row r="10" customFormat="false" ht="15" hidden="false" customHeight="false" outlineLevel="0" collapsed="false">
      <c r="A10" s="12" t="s">
        <v>59</v>
      </c>
      <c r="B10" s="13" t="n">
        <f aca="false">B8+B9</f>
        <v>12</v>
      </c>
      <c r="C10" s="13" t="n">
        <f aca="false">C8+C9</f>
        <v>65</v>
      </c>
      <c r="D10" s="13" t="n">
        <f aca="false">D8+D9</f>
        <v>200</v>
      </c>
      <c r="E10" s="13" t="n">
        <f aca="false">E8+E9</f>
        <v>473</v>
      </c>
      <c r="F10" s="13" t="n">
        <f aca="false">F8+F9</f>
        <v>961</v>
      </c>
    </row>
    <row r="11" customFormat="false" ht="15" hidden="false" customHeight="false" outlineLevel="0" collapsed="false">
      <c r="A11" s="7" t="s">
        <v>60</v>
      </c>
      <c r="B11" s="14" t="n">
        <f aca="false">B7+B8+B9</f>
        <v>42</v>
      </c>
      <c r="C11" s="14" t="n">
        <f aca="false">C7+C8+C9</f>
        <v>165</v>
      </c>
      <c r="D11" s="14" t="n">
        <f aca="false">D7+D8+D9</f>
        <v>470</v>
      </c>
      <c r="E11" s="14" t="n">
        <f aca="false">E7+E8+E9</f>
        <v>1076</v>
      </c>
      <c r="F11" s="14" t="n">
        <f aca="false">F7+F8+F9</f>
        <v>2143</v>
      </c>
    </row>
    <row r="13" customFormat="false" ht="15.75" hidden="false" customHeight="true" outlineLevel="0" collapsed="false">
      <c r="A13" s="5" t="s">
        <v>61</v>
      </c>
      <c r="B13" s="6"/>
      <c r="C13" s="6"/>
      <c r="D13" s="6"/>
      <c r="E13" s="6"/>
      <c r="F13" s="6"/>
    </row>
    <row r="14" customFormat="false" ht="15" hidden="false" customHeight="false" outlineLevel="0" collapsed="false">
      <c r="A14" s="15" t="s">
        <v>62</v>
      </c>
      <c r="B14" s="16" t="n">
        <f aca="false">B8*Assumptions!B18*12</f>
        <v>23880</v>
      </c>
      <c r="C14" s="16" t="n">
        <f aca="false">C8*Assumptions!C18*12</f>
        <v>131340</v>
      </c>
      <c r="D14" s="16" t="n">
        <f aca="false">D8*Assumptions!D18*12</f>
        <v>507960</v>
      </c>
      <c r="E14" s="16" t="n">
        <f aca="false">E8*Assumptions!E18*12</f>
        <v>1207152</v>
      </c>
      <c r="F14" s="16" t="n">
        <f aca="false">F8*Assumptions!F18*12</f>
        <v>2956512</v>
      </c>
    </row>
    <row r="15" customFormat="false" ht="15" hidden="false" customHeight="false" outlineLevel="0" collapsed="false">
      <c r="A15" s="15" t="s">
        <v>63</v>
      </c>
      <c r="B15" s="16" t="n">
        <f aca="false">B9*Assumptions!B19*12</f>
        <v>36000</v>
      </c>
      <c r="C15" s="16" t="n">
        <f aca="false">C9*Assumptions!C19*12</f>
        <v>240000</v>
      </c>
      <c r="D15" s="16" t="n">
        <f aca="false">D9*Assumptions!D19*12</f>
        <v>900000</v>
      </c>
      <c r="E15" s="16" t="n">
        <f aca="false">E9*Assumptions!E19*12</f>
        <v>2484000</v>
      </c>
      <c r="F15" s="16" t="n">
        <f aca="false">F9*Assumptions!F19*12</f>
        <v>5754000</v>
      </c>
    </row>
    <row r="16" customFormat="false" ht="15" hidden="false" customHeight="false" outlineLevel="0" collapsed="false">
      <c r="A16" s="12" t="s">
        <v>64</v>
      </c>
      <c r="B16" s="17" t="n">
        <f aca="false">B14+B15</f>
        <v>59880</v>
      </c>
      <c r="C16" s="17" t="n">
        <f aca="false">C14+C15</f>
        <v>371340</v>
      </c>
      <c r="D16" s="17" t="n">
        <f aca="false">D14+D15</f>
        <v>1407960</v>
      </c>
      <c r="E16" s="17" t="n">
        <f aca="false">E14+E15</f>
        <v>3691152</v>
      </c>
      <c r="F16" s="17" t="n">
        <f aca="false">F14+F15</f>
        <v>8710512</v>
      </c>
    </row>
    <row r="18" customFormat="false" ht="15.75" hidden="false" customHeight="true" outlineLevel="0" collapsed="false">
      <c r="A18" s="5" t="s">
        <v>65</v>
      </c>
      <c r="B18" s="6"/>
      <c r="C18" s="6"/>
      <c r="D18" s="6"/>
      <c r="E18" s="6"/>
      <c r="F18" s="6"/>
    </row>
    <row r="19" customFormat="false" ht="15" hidden="false" customHeight="false" outlineLevel="0" collapsed="false">
      <c r="A19" s="15" t="s">
        <v>66</v>
      </c>
      <c r="B19" s="18" t="n">
        <f aca="false">Assumptions!B22</f>
        <v>0</v>
      </c>
      <c r="C19" s="18" t="n">
        <f aca="false">Assumptions!C22</f>
        <v>500000</v>
      </c>
      <c r="D19" s="18" t="n">
        <f aca="false">Assumptions!D22</f>
        <v>2000000</v>
      </c>
      <c r="E19" s="18" t="n">
        <f aca="false">Assumptions!E22</f>
        <v>6000000</v>
      </c>
      <c r="F19" s="18" t="n">
        <f aca="false">Assumptions!F22</f>
        <v>15000000</v>
      </c>
    </row>
    <row r="20" customFormat="false" ht="15" hidden="false" customHeight="false" outlineLevel="0" collapsed="false">
      <c r="A20" s="15" t="s">
        <v>67</v>
      </c>
      <c r="B20" s="19" t="n">
        <f aca="false">Assumptions!B23</f>
        <v>0</v>
      </c>
      <c r="C20" s="19" t="n">
        <f aca="false">Assumptions!C23</f>
        <v>0.05</v>
      </c>
      <c r="D20" s="19" t="n">
        <f aca="false">Assumptions!D23</f>
        <v>0.05</v>
      </c>
      <c r="E20" s="19" t="n">
        <f aca="false">Assumptions!E23</f>
        <v>0.06</v>
      </c>
      <c r="F20" s="19" t="n">
        <f aca="false">Assumptions!F23</f>
        <v>0.07</v>
      </c>
    </row>
    <row r="21" customFormat="false" ht="15" hidden="false" customHeight="false" outlineLevel="0" collapsed="false">
      <c r="A21" s="12" t="s">
        <v>68</v>
      </c>
      <c r="B21" s="17" t="n">
        <f aca="false">B19*B20</f>
        <v>0</v>
      </c>
      <c r="C21" s="17" t="n">
        <f aca="false">C19*C20</f>
        <v>25000</v>
      </c>
      <c r="D21" s="17" t="n">
        <f aca="false">D19*D20</f>
        <v>100000</v>
      </c>
      <c r="E21" s="17" t="n">
        <f aca="false">E19*E20</f>
        <v>360000</v>
      </c>
      <c r="F21" s="17" t="n">
        <f aca="false">F19*F20</f>
        <v>1050000</v>
      </c>
    </row>
    <row r="23" customFormat="false" ht="15.75" hidden="false" customHeight="true" outlineLevel="0" collapsed="false">
      <c r="A23" s="5" t="s">
        <v>69</v>
      </c>
      <c r="B23" s="6"/>
      <c r="C23" s="6"/>
      <c r="D23" s="6"/>
      <c r="E23" s="6"/>
      <c r="F23" s="6"/>
    </row>
    <row r="24" customFormat="false" ht="15" hidden="false" customHeight="false" outlineLevel="0" collapsed="false">
      <c r="A24" s="15" t="s">
        <v>70</v>
      </c>
      <c r="B24" s="11" t="n">
        <f aca="false">Assumptions!B24</f>
        <v>0</v>
      </c>
      <c r="C24" s="11" t="n">
        <f aca="false">Assumptions!C24</f>
        <v>50</v>
      </c>
      <c r="D24" s="11" t="n">
        <f aca="false">Assumptions!D24</f>
        <v>300</v>
      </c>
      <c r="E24" s="11" t="n">
        <f aca="false">Assumptions!E24</f>
        <v>1000</v>
      </c>
      <c r="F24" s="11" t="n">
        <f aca="false">Assumptions!F24</f>
        <v>3000</v>
      </c>
    </row>
    <row r="25" customFormat="false" ht="15" hidden="false" customHeight="false" outlineLevel="0" collapsed="false">
      <c r="A25" s="15" t="s">
        <v>71</v>
      </c>
      <c r="B25" s="18" t="n">
        <f aca="false">Assumptions!B25</f>
        <v>0</v>
      </c>
      <c r="C25" s="18" t="n">
        <f aca="false">Assumptions!C25</f>
        <v>200</v>
      </c>
      <c r="D25" s="18" t="n">
        <f aca="false">Assumptions!D25</f>
        <v>250</v>
      </c>
      <c r="E25" s="18" t="n">
        <f aca="false">Assumptions!E25</f>
        <v>300</v>
      </c>
      <c r="F25" s="18" t="n">
        <f aca="false">Assumptions!F25</f>
        <v>350</v>
      </c>
    </row>
    <row r="26" customFormat="false" ht="15" hidden="false" customHeight="false" outlineLevel="0" collapsed="false">
      <c r="A26" s="12" t="s">
        <v>72</v>
      </c>
      <c r="B26" s="17" t="n">
        <f aca="false">B24*B25</f>
        <v>0</v>
      </c>
      <c r="C26" s="17" t="n">
        <f aca="false">C24*C25</f>
        <v>10000</v>
      </c>
      <c r="D26" s="17" t="n">
        <f aca="false">D24*D25</f>
        <v>75000</v>
      </c>
      <c r="E26" s="17" t="n">
        <f aca="false">E24*E25</f>
        <v>300000</v>
      </c>
      <c r="F26" s="17" t="n">
        <f aca="false">F24*F25</f>
        <v>1050000</v>
      </c>
    </row>
    <row r="28" customFormat="false" ht="15.75" hidden="false" customHeight="true" outlineLevel="0" collapsed="false">
      <c r="A28" s="20" t="s">
        <v>73</v>
      </c>
      <c r="B28" s="21" t="n">
        <f aca="false">B16+B21+B26</f>
        <v>59880</v>
      </c>
      <c r="C28" s="21" t="n">
        <f aca="false">C16+C21+C26</f>
        <v>406340</v>
      </c>
      <c r="D28" s="21" t="n">
        <f aca="false">D16+D21+D26</f>
        <v>1582960</v>
      </c>
      <c r="E28" s="21" t="n">
        <f aca="false">E16+E21+E26</f>
        <v>4351152</v>
      </c>
      <c r="F28" s="21" t="n">
        <f aca="false">F16+F21+F26</f>
        <v>10810512</v>
      </c>
    </row>
    <row r="30" customFormat="false" ht="15.75" hidden="false" customHeight="true" outlineLevel="0" collapsed="false">
      <c r="A30" s="5" t="s">
        <v>74</v>
      </c>
      <c r="B30" s="6"/>
      <c r="C30" s="6"/>
      <c r="D30" s="6"/>
      <c r="E30" s="6"/>
      <c r="F30" s="6"/>
    </row>
    <row r="31" customFormat="false" ht="15" hidden="false" customHeight="false" outlineLevel="0" collapsed="false">
      <c r="A31" s="15" t="s">
        <v>75</v>
      </c>
      <c r="B31" s="22" t="n">
        <f aca="false">IF(B28=0,0,B16/B28)</f>
        <v>1</v>
      </c>
      <c r="C31" s="22" t="n">
        <f aca="false">IF(C28=0,0,C16/C28)</f>
        <v>0.913865236009253</v>
      </c>
      <c r="D31" s="22" t="n">
        <f aca="false">IF(D28=0,0,D16/D28)</f>
        <v>0.889447617122353</v>
      </c>
      <c r="E31" s="22" t="n">
        <f aca="false">IF(E28=0,0,E16/E28)</f>
        <v>0.848316032168033</v>
      </c>
      <c r="F31" s="22" t="n">
        <f aca="false">IF(F28=0,0,F16/F28)</f>
        <v>0.805744630781595</v>
      </c>
    </row>
    <row r="32" customFormat="false" ht="15" hidden="false" customHeight="false" outlineLevel="0" collapsed="false">
      <c r="A32" s="15" t="s">
        <v>76</v>
      </c>
      <c r="B32" s="22" t="n">
        <f aca="false">IF(B28=0,0,B21/B28)</f>
        <v>0</v>
      </c>
      <c r="C32" s="22" t="n">
        <f aca="false">IF(C28=0,0,C21/C28)</f>
        <v>0.0615248314219619</v>
      </c>
      <c r="D32" s="22" t="n">
        <f aca="false">IF(D28=0,0,D21/D28)</f>
        <v>0.0631727902157983</v>
      </c>
      <c r="E32" s="22" t="n">
        <f aca="false">IF(E28=0,0,E21/E28)</f>
        <v>0.0827367097265276</v>
      </c>
      <c r="F32" s="22" t="n">
        <f aca="false">IF(F28=0,0,F21/F28)</f>
        <v>0.0971276846092026</v>
      </c>
    </row>
    <row r="33" customFormat="false" ht="15" hidden="false" customHeight="false" outlineLevel="0" collapsed="false">
      <c r="A33" s="15" t="s">
        <v>77</v>
      </c>
      <c r="B33" s="22" t="n">
        <f aca="false">IF(B28=0,0,B26/B28)</f>
        <v>0</v>
      </c>
      <c r="C33" s="22" t="n">
        <f aca="false">IF(C28=0,0,C26/C28)</f>
        <v>0.0246099325687848</v>
      </c>
      <c r="D33" s="22" t="n">
        <f aca="false">IF(D28=0,0,D26/D28)</f>
        <v>0.0473795926618487</v>
      </c>
      <c r="E33" s="22" t="n">
        <f aca="false">IF(E28=0,0,E26/E28)</f>
        <v>0.0689472581054397</v>
      </c>
      <c r="F33" s="22" t="n">
        <f aca="false">IF(F28=0,0,F26/F28)</f>
        <v>0.0971276846092026</v>
      </c>
    </row>
    <row r="35" customFormat="false" ht="15.75" hidden="false" customHeight="true" outlineLevel="0" collapsed="false">
      <c r="A35" s="5" t="s">
        <v>78</v>
      </c>
      <c r="B35" s="6"/>
      <c r="C35" s="6"/>
      <c r="D35" s="6"/>
      <c r="E35" s="6"/>
      <c r="F35" s="6"/>
    </row>
    <row r="36" customFormat="false" ht="15" hidden="false" customHeight="false" outlineLevel="0" collapsed="false">
      <c r="A36" s="7" t="s">
        <v>79</v>
      </c>
      <c r="B36" s="16" t="n">
        <f aca="false">IF(B10=0,0,B28/B10)</f>
        <v>4990</v>
      </c>
      <c r="C36" s="16" t="n">
        <f aca="false">IF(C10=0,0,C28/C10)</f>
        <v>6251.38461538462</v>
      </c>
      <c r="D36" s="16" t="n">
        <f aca="false">IF(D10=0,0,D28/D10)</f>
        <v>7914.8</v>
      </c>
      <c r="E36" s="16" t="n">
        <f aca="false">IF(E10=0,0,E28/E10)</f>
        <v>9199.05285412262</v>
      </c>
      <c r="F36" s="16" t="n">
        <f aca="false">IF(F10=0,0,F28/F10)</f>
        <v>11249.232049948</v>
      </c>
    </row>
    <row r="37" customFormat="false" ht="15" hidden="false" customHeight="false" outlineLevel="0" collapsed="false">
      <c r="A37" s="7" t="s">
        <v>80</v>
      </c>
      <c r="B37" s="16" t="n">
        <f aca="false">IF(B11=0,0,B28/B11)</f>
        <v>1425.71428571429</v>
      </c>
      <c r="C37" s="16" t="n">
        <f aca="false">IF(C11=0,0,C28/C11)</f>
        <v>2462.66666666667</v>
      </c>
      <c r="D37" s="16" t="n">
        <f aca="false">IF(D11=0,0,D28/D11)</f>
        <v>3368</v>
      </c>
      <c r="E37" s="16" t="n">
        <f aca="false">IF(E11=0,0,E28/E11)</f>
        <v>4043.82156133829</v>
      </c>
      <c r="F37" s="16" t="n">
        <f aca="false">IF(F11=0,0,F28/F11)</f>
        <v>5044.56929538031</v>
      </c>
    </row>
    <row r="38" customFormat="false" ht="15" hidden="false" customHeight="false" outlineLevel="0" collapsed="false">
      <c r="A38" s="7" t="s">
        <v>81</v>
      </c>
      <c r="B38" s="16" t="n">
        <f aca="false">B16/12</f>
        <v>4990</v>
      </c>
      <c r="C38" s="16" t="n">
        <f aca="false">C16/12</f>
        <v>30945</v>
      </c>
      <c r="D38" s="16" t="n">
        <f aca="false">D16/12</f>
        <v>117330</v>
      </c>
      <c r="E38" s="16" t="n">
        <f aca="false">E16/12</f>
        <v>307596</v>
      </c>
      <c r="F38" s="16" t="n">
        <f aca="false">F16/12</f>
        <v>725876</v>
      </c>
    </row>
    <row r="39" customFormat="false" ht="15" hidden="false" customHeight="false" outlineLevel="0" collapsed="false">
      <c r="A39" s="7" t="s">
        <v>82</v>
      </c>
      <c r="B39" s="7" t="s">
        <v>83</v>
      </c>
      <c r="C39" s="23" t="n">
        <f aca="false">IF(B28=0,0,(C28-B28)/B28)</f>
        <v>5.78590514362058</v>
      </c>
      <c r="D39" s="23" t="n">
        <f aca="false">IF(C28=0,0,(D28-C28)/C28)</f>
        <v>2.89565388590835</v>
      </c>
      <c r="E39" s="23" t="n">
        <f aca="false">IF(D28=0,0,(E28-D28)/D28)</f>
        <v>1.74874412493051</v>
      </c>
      <c r="F39" s="23" t="n">
        <f aca="false">IF(E28=0,0,(F28-E28)/E28)</f>
        <v>1.48451720371984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0000"/>
    <pageSetUpPr fitToPage="true"/>
  </sheetPr>
  <dimension ref="A1:F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6" min="2" style="0" width="16"/>
  </cols>
  <sheetData>
    <row r="1" customFormat="false" ht="20.2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84</v>
      </c>
    </row>
    <row r="4" customFormat="false" ht="15" hidden="false" customHeight="false" outlineLevel="0" collapsed="false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6" customFormat="false" ht="15.75" hidden="false" customHeight="true" outlineLevel="0" collapsed="false">
      <c r="A6" s="5" t="s">
        <v>85</v>
      </c>
      <c r="B6" s="6"/>
      <c r="C6" s="6"/>
      <c r="D6" s="6"/>
      <c r="E6" s="6"/>
      <c r="F6" s="6"/>
    </row>
    <row r="7" customFormat="false" ht="15" hidden="false" customHeight="false" outlineLevel="0" collapsed="false">
      <c r="A7" s="12" t="s">
        <v>86</v>
      </c>
      <c r="B7" s="17" t="n">
        <f aca="false">Revenue!B28</f>
        <v>59880</v>
      </c>
      <c r="C7" s="17" t="n">
        <f aca="false">Revenue!C28</f>
        <v>406340</v>
      </c>
      <c r="D7" s="17" t="n">
        <f aca="false">Revenue!D28</f>
        <v>1582960</v>
      </c>
      <c r="E7" s="17" t="n">
        <f aca="false">Revenue!E28</f>
        <v>4351152</v>
      </c>
      <c r="F7" s="17" t="n">
        <f aca="false">Revenue!F28</f>
        <v>10810512</v>
      </c>
    </row>
    <row r="9" customFormat="false" ht="15.75" hidden="false" customHeight="true" outlineLevel="0" collapsed="false">
      <c r="A9" s="5" t="s">
        <v>87</v>
      </c>
      <c r="B9" s="6"/>
      <c r="C9" s="6"/>
      <c r="D9" s="6"/>
      <c r="E9" s="6"/>
      <c r="F9" s="6"/>
    </row>
    <row r="10" customFormat="false" ht="15" hidden="false" customHeight="false" outlineLevel="0" collapsed="false">
      <c r="A10" s="15" t="s">
        <v>88</v>
      </c>
      <c r="B10" s="18" t="n">
        <f aca="false">Assumptions!B35*12</f>
        <v>6000</v>
      </c>
      <c r="C10" s="18" t="n">
        <f aca="false">Assumptions!C35*12</f>
        <v>18000</v>
      </c>
      <c r="D10" s="18" t="n">
        <f aca="false">Assumptions!D35*12</f>
        <v>48000</v>
      </c>
      <c r="E10" s="18" t="n">
        <f aca="false">Assumptions!E35*12</f>
        <v>96000</v>
      </c>
      <c r="F10" s="18" t="n">
        <f aca="false">Assumptions!F35*12</f>
        <v>180000</v>
      </c>
    </row>
    <row r="11" customFormat="false" ht="15" hidden="false" customHeight="false" outlineLevel="0" collapsed="false">
      <c r="A11" s="15" t="s">
        <v>89</v>
      </c>
      <c r="B11" s="18" t="n">
        <f aca="false">Assumptions!B36*12</f>
        <v>2400</v>
      </c>
      <c r="C11" s="18" t="n">
        <f aca="false">Assumptions!C36*12</f>
        <v>9600</v>
      </c>
      <c r="D11" s="18" t="n">
        <f aca="false">Assumptions!D36*12</f>
        <v>30000</v>
      </c>
      <c r="E11" s="18" t="n">
        <f aca="false">Assumptions!E36*12</f>
        <v>60000</v>
      </c>
      <c r="F11" s="18" t="n">
        <f aca="false">Assumptions!F36*12</f>
        <v>120000</v>
      </c>
    </row>
    <row r="12" customFormat="false" ht="15" hidden="false" customHeight="false" outlineLevel="0" collapsed="false">
      <c r="A12" s="15" t="s">
        <v>90</v>
      </c>
      <c r="B12" s="18" t="n">
        <f aca="false">Assumptions!B37*12</f>
        <v>1200</v>
      </c>
      <c r="C12" s="18" t="n">
        <f aca="false">Assumptions!C37*12</f>
        <v>4800</v>
      </c>
      <c r="D12" s="18" t="n">
        <f aca="false">Assumptions!D37*12</f>
        <v>14400</v>
      </c>
      <c r="E12" s="18" t="n">
        <f aca="false">Assumptions!E37*12</f>
        <v>30000</v>
      </c>
      <c r="F12" s="18" t="n">
        <f aca="false">Assumptions!F37*12</f>
        <v>60000</v>
      </c>
    </row>
    <row r="13" customFormat="false" ht="15" hidden="false" customHeight="false" outlineLevel="0" collapsed="false">
      <c r="A13" s="12" t="s">
        <v>91</v>
      </c>
      <c r="B13" s="17" t="n">
        <f aca="false">B10+B11+B12</f>
        <v>9600</v>
      </c>
      <c r="C13" s="17" t="n">
        <f aca="false">C10+C11+C12</f>
        <v>32400</v>
      </c>
      <c r="D13" s="17" t="n">
        <f aca="false">D10+D11+D12</f>
        <v>92400</v>
      </c>
      <c r="E13" s="17" t="n">
        <f aca="false">E10+E11+E12</f>
        <v>186000</v>
      </c>
      <c r="F13" s="17" t="n">
        <f aca="false">F10+F11+F12</f>
        <v>360000</v>
      </c>
    </row>
    <row r="15" customFormat="false" ht="15" hidden="false" customHeight="false" outlineLevel="0" collapsed="false">
      <c r="A15" s="24" t="s">
        <v>92</v>
      </c>
      <c r="B15" s="25" t="n">
        <f aca="false">B7-B13</f>
        <v>50280</v>
      </c>
      <c r="C15" s="25" t="n">
        <f aca="false">C7-C13</f>
        <v>373940</v>
      </c>
      <c r="D15" s="25" t="n">
        <f aca="false">D7-D13</f>
        <v>1490560</v>
      </c>
      <c r="E15" s="25" t="n">
        <f aca="false">E7-E13</f>
        <v>4165152</v>
      </c>
      <c r="F15" s="25" t="n">
        <f aca="false">F7-F13</f>
        <v>10450512</v>
      </c>
    </row>
    <row r="16" customFormat="false" ht="15" hidden="false" customHeight="false" outlineLevel="0" collapsed="false">
      <c r="A16" s="15" t="s">
        <v>93</v>
      </c>
      <c r="B16" s="22" t="n">
        <f aca="false">IF(B7=0,0,B15/B7)</f>
        <v>0.839679358717435</v>
      </c>
      <c r="C16" s="22" t="n">
        <f aca="false">IF(C7=0,0,C15/C7)</f>
        <v>0.920263818477137</v>
      </c>
      <c r="D16" s="22" t="n">
        <f aca="false">IF(D7=0,0,D15/D7)</f>
        <v>0.941628341840602</v>
      </c>
      <c r="E16" s="22" t="n">
        <f aca="false">IF(E7=0,0,E15/E7)</f>
        <v>0.957252699974627</v>
      </c>
      <c r="F16" s="22" t="n">
        <f aca="false">IF(F7=0,0,F15/F7)</f>
        <v>0.966699079562559</v>
      </c>
    </row>
    <row r="18" customFormat="false" ht="15.75" hidden="false" customHeight="true" outlineLevel="0" collapsed="false">
      <c r="A18" s="5" t="s">
        <v>94</v>
      </c>
      <c r="B18" s="6"/>
      <c r="C18" s="6"/>
      <c r="D18" s="6"/>
      <c r="E18" s="6"/>
      <c r="F18" s="6"/>
    </row>
    <row r="19" customFormat="false" ht="15" hidden="false" customHeight="false" outlineLevel="0" collapsed="false">
      <c r="A19" s="15" t="s">
        <v>95</v>
      </c>
      <c r="B19" s="16" t="n">
        <f aca="false">Assumptions!B28*Assumptions!B31*(1+Assumptions!B34)</f>
        <v>204000</v>
      </c>
      <c r="C19" s="16" t="n">
        <f aca="false">Assumptions!C28*Assumptions!C31*(1+Assumptions!C34)</f>
        <v>468000</v>
      </c>
      <c r="D19" s="16" t="n">
        <f aca="false">Assumptions!D28*Assumptions!D31*(1+Assumptions!D34)</f>
        <v>1024800</v>
      </c>
      <c r="E19" s="16" t="n">
        <f aca="false">Assumptions!E28*Assumptions!E31*(1+Assumptions!E34)</f>
        <v>1830000</v>
      </c>
      <c r="F19" s="16" t="n">
        <f aca="false">Assumptions!F28*Assumptions!F31*(1+Assumptions!F34)</f>
        <v>2836500</v>
      </c>
    </row>
    <row r="20" customFormat="false" ht="15" hidden="false" customHeight="false" outlineLevel="0" collapsed="false">
      <c r="A20" s="15" t="s">
        <v>96</v>
      </c>
      <c r="B20" s="16" t="n">
        <f aca="false">Assumptions!B29*Assumptions!B32*(1+Assumptions!B34)</f>
        <v>0</v>
      </c>
      <c r="C20" s="16" t="n">
        <f aca="false">Assumptions!C29*Assumptions!C32*(1+Assumptions!C34)</f>
        <v>120000</v>
      </c>
      <c r="D20" s="16" t="n">
        <f aca="false">Assumptions!D29*Assumptions!D32*(1+Assumptions!D34)</f>
        <v>402600</v>
      </c>
      <c r="E20" s="16" t="n">
        <f aca="false">Assumptions!E29*Assumptions!E32*(1+Assumptions!E34)</f>
        <v>701500</v>
      </c>
      <c r="F20" s="16" t="n">
        <f aca="false">Assumptions!F29*Assumptions!F32*(1+Assumptions!F34)</f>
        <v>1171200</v>
      </c>
    </row>
    <row r="21" customFormat="false" ht="15" hidden="false" customHeight="false" outlineLevel="0" collapsed="false">
      <c r="A21" s="15" t="s">
        <v>97</v>
      </c>
      <c r="B21" s="16" t="n">
        <f aca="false">Assumptions!B30*Assumptions!B33*(1+Assumptions!B34)</f>
        <v>96000</v>
      </c>
      <c r="C21" s="16" t="n">
        <f aca="false">Assumptions!C30*Assumptions!C33*(1+Assumptions!C34)</f>
        <v>102000</v>
      </c>
      <c r="D21" s="16" t="n">
        <f aca="false">Assumptions!D30*Assumptions!D33*(1+Assumptions!D34)</f>
        <v>219600</v>
      </c>
      <c r="E21" s="16" t="n">
        <f aca="false">Assumptions!E30*Assumptions!E33*(1+Assumptions!E34)</f>
        <v>347700</v>
      </c>
      <c r="F21" s="16" t="n">
        <f aca="false">Assumptions!F30*Assumptions!F33*(1+Assumptions!F34)</f>
        <v>610000</v>
      </c>
    </row>
    <row r="22" customFormat="false" ht="15" hidden="false" customHeight="false" outlineLevel="0" collapsed="false">
      <c r="A22" s="26" t="s">
        <v>98</v>
      </c>
      <c r="B22" s="27" t="n">
        <f aca="false">B19+B20+B21</f>
        <v>300000</v>
      </c>
      <c r="C22" s="27" t="n">
        <f aca="false">C19+C20+C21</f>
        <v>690000</v>
      </c>
      <c r="D22" s="27" t="n">
        <f aca="false">D19+D20+D21</f>
        <v>1647000</v>
      </c>
      <c r="E22" s="27" t="n">
        <f aca="false">E19+E20+E21</f>
        <v>2879200</v>
      </c>
      <c r="F22" s="27" t="n">
        <f aca="false">F19+F20+F21</f>
        <v>4617700</v>
      </c>
    </row>
    <row r="24" customFormat="false" ht="15" hidden="false" customHeight="false" outlineLevel="0" collapsed="false">
      <c r="A24" s="15" t="s">
        <v>99</v>
      </c>
      <c r="B24" s="18" t="n">
        <f aca="false">Assumptions!B38*12</f>
        <v>6000</v>
      </c>
      <c r="C24" s="18" t="n">
        <f aca="false">Assumptions!C38*12</f>
        <v>36000</v>
      </c>
      <c r="D24" s="18" t="n">
        <f aca="false">Assumptions!D38*12</f>
        <v>96000</v>
      </c>
      <c r="E24" s="18" t="n">
        <f aca="false">Assumptions!E38*12</f>
        <v>180000</v>
      </c>
      <c r="F24" s="18" t="n">
        <f aca="false">Assumptions!F38*12</f>
        <v>300000</v>
      </c>
    </row>
    <row r="25" customFormat="false" ht="15" hidden="false" customHeight="false" outlineLevel="0" collapsed="false">
      <c r="A25" s="15" t="s">
        <v>100</v>
      </c>
      <c r="B25" s="18" t="n">
        <f aca="false">Assumptions!B39*12</f>
        <v>12000</v>
      </c>
      <c r="C25" s="18" t="n">
        <f aca="false">Assumptions!C39*12</f>
        <v>18000</v>
      </c>
      <c r="D25" s="18" t="n">
        <f aca="false">Assumptions!D39*12</f>
        <v>30000</v>
      </c>
      <c r="E25" s="18" t="n">
        <f aca="false">Assumptions!E39*12</f>
        <v>42000</v>
      </c>
      <c r="F25" s="18" t="n">
        <f aca="false">Assumptions!F39*12</f>
        <v>60000</v>
      </c>
    </row>
    <row r="26" customFormat="false" ht="15" hidden="false" customHeight="false" outlineLevel="0" collapsed="false">
      <c r="A26" s="15" t="s">
        <v>101</v>
      </c>
      <c r="B26" s="18" t="n">
        <f aca="false">Assumptions!B40*12</f>
        <v>2400</v>
      </c>
      <c r="C26" s="18" t="n">
        <f aca="false">Assumptions!C40*12</f>
        <v>6000</v>
      </c>
      <c r="D26" s="18" t="n">
        <f aca="false">Assumptions!D40*12</f>
        <v>24000</v>
      </c>
      <c r="E26" s="18" t="n">
        <f aca="false">Assumptions!E40*12</f>
        <v>48000</v>
      </c>
      <c r="F26" s="18" t="n">
        <f aca="false">Assumptions!F40*12</f>
        <v>72000</v>
      </c>
    </row>
    <row r="27" customFormat="false" ht="15" hidden="false" customHeight="false" outlineLevel="0" collapsed="false">
      <c r="A27" s="12" t="s">
        <v>102</v>
      </c>
      <c r="B27" s="17" t="n">
        <f aca="false">B22+B24+B25+B26</f>
        <v>320400</v>
      </c>
      <c r="C27" s="17" t="n">
        <f aca="false">C22+C24+C25+C26</f>
        <v>750000</v>
      </c>
      <c r="D27" s="17" t="n">
        <f aca="false">D22+D24+D25+D26</f>
        <v>1797000</v>
      </c>
      <c r="E27" s="17" t="n">
        <f aca="false">E22+E24+E25+E26</f>
        <v>3149200</v>
      </c>
      <c r="F27" s="17" t="n">
        <f aca="false">F22+F24+F25+F26</f>
        <v>5049700</v>
      </c>
    </row>
    <row r="29" customFormat="false" ht="15.75" hidden="false" customHeight="true" outlineLevel="0" collapsed="false">
      <c r="A29" s="20" t="s">
        <v>103</v>
      </c>
      <c r="B29" s="21" t="n">
        <f aca="false">B15-B27</f>
        <v>-270120</v>
      </c>
      <c r="C29" s="21" t="n">
        <f aca="false">C15-C27</f>
        <v>-376060</v>
      </c>
      <c r="D29" s="21" t="n">
        <f aca="false">D15-D27</f>
        <v>-306440</v>
      </c>
      <c r="E29" s="21" t="n">
        <f aca="false">E15-E27</f>
        <v>1015952</v>
      </c>
      <c r="F29" s="21" t="n">
        <f aca="false">F15-F27</f>
        <v>5400812</v>
      </c>
    </row>
    <row r="30" customFormat="false" ht="15" hidden="false" customHeight="false" outlineLevel="0" collapsed="false">
      <c r="A30" s="15" t="s">
        <v>104</v>
      </c>
      <c r="B30" s="22" t="n">
        <f aca="false">IF(B7=0,0,B29/B7)</f>
        <v>-4.51102204408818</v>
      </c>
      <c r="C30" s="22" t="n">
        <f aca="false">IF(C7=0,0,C29/C7)</f>
        <v>-0.92548112418172</v>
      </c>
      <c r="D30" s="22" t="n">
        <f aca="false">IF(D7=0,0,D29/D7)</f>
        <v>-0.193586698337292</v>
      </c>
      <c r="E30" s="22" t="n">
        <f aca="false">IF(E7=0,0,E29/E7)</f>
        <v>0.233490349222459</v>
      </c>
      <c r="F30" s="22" t="n">
        <f aca="false">IF(F7=0,0,F29/F7)</f>
        <v>0.499588918637711</v>
      </c>
    </row>
    <row r="32" customFormat="false" ht="15" hidden="false" customHeight="false" outlineLevel="0" collapsed="false">
      <c r="A32" s="28" t="s">
        <v>105</v>
      </c>
      <c r="B32" s="29" t="n">
        <f aca="false">B29</f>
        <v>-270120</v>
      </c>
      <c r="C32" s="29" t="n">
        <f aca="false">C29</f>
        <v>-376060</v>
      </c>
      <c r="D32" s="29" t="n">
        <f aca="false">D29</f>
        <v>-306440</v>
      </c>
      <c r="E32" s="29" t="n">
        <f aca="false">E29</f>
        <v>1015952</v>
      </c>
      <c r="F32" s="29" t="n">
        <f aca="false">F29</f>
        <v>5400812</v>
      </c>
    </row>
    <row r="34" customFormat="false" ht="15.75" hidden="false" customHeight="true" outlineLevel="0" collapsed="false">
      <c r="A34" s="5" t="s">
        <v>106</v>
      </c>
      <c r="B34" s="6"/>
      <c r="C34" s="6"/>
      <c r="D34" s="6"/>
      <c r="E34" s="6"/>
      <c r="F34" s="6"/>
    </row>
    <row r="35" customFormat="false" ht="15" hidden="false" customHeight="false" outlineLevel="0" collapsed="false">
      <c r="A35" s="30" t="s">
        <v>107</v>
      </c>
      <c r="B35" s="11" t="n">
        <f aca="false">Assumptions!B28+Assumptions!B29+Assumptions!B30</f>
        <v>2</v>
      </c>
      <c r="C35" s="11" t="n">
        <f aca="false">Assumptions!C28+Assumptions!C29+Assumptions!C30</f>
        <v>5</v>
      </c>
      <c r="D35" s="11" t="n">
        <f aca="false">Assumptions!D28+Assumptions!D29+Assumptions!D30</f>
        <v>11</v>
      </c>
      <c r="E35" s="11" t="n">
        <f aca="false">Assumptions!E28+Assumptions!E29+Assumptions!E30</f>
        <v>18</v>
      </c>
      <c r="F35" s="11" t="n">
        <f aca="false">Assumptions!F28+Assumptions!F29+Assumptions!F30</f>
        <v>28</v>
      </c>
    </row>
    <row r="36" customFormat="false" ht="15" hidden="false" customHeight="false" outlineLevel="0" collapsed="false">
      <c r="A36" s="7" t="s">
        <v>108</v>
      </c>
      <c r="B36" s="16" t="n">
        <f aca="false">IF(B35=0,0,B7/B35)</f>
        <v>29940</v>
      </c>
      <c r="C36" s="16" t="n">
        <f aca="false">IF(C35=0,0,C7/C35)</f>
        <v>81268</v>
      </c>
      <c r="D36" s="16" t="n">
        <f aca="false">IF(D35=0,0,D7/D35)</f>
        <v>143905.454545455</v>
      </c>
      <c r="E36" s="16" t="n">
        <f aca="false">IF(E35=0,0,E7/E35)</f>
        <v>241730.666666667</v>
      </c>
      <c r="F36" s="16" t="n">
        <f aca="false">IF(F35=0,0,F7/F35)</f>
        <v>386089.714285714</v>
      </c>
    </row>
    <row r="37" customFormat="false" ht="15" hidden="false" customHeight="false" outlineLevel="0" collapsed="false">
      <c r="A37" s="7" t="s">
        <v>109</v>
      </c>
      <c r="B37" s="22" t="n">
        <f aca="false">IF(B7=0,0,B22/B7)</f>
        <v>5.01002004008016</v>
      </c>
      <c r="C37" s="22" t="n">
        <f aca="false">IF(C7=0,0,C22/C7)</f>
        <v>1.69808534724615</v>
      </c>
      <c r="D37" s="22" t="n">
        <f aca="false">IF(D7=0,0,D22/D7)</f>
        <v>1.0404558548542</v>
      </c>
      <c r="E37" s="22" t="n">
        <f aca="false">IF(E7=0,0,E22/E7)</f>
        <v>0.661709818457273</v>
      </c>
      <c r="F37" s="22" t="n">
        <f aca="false">IF(F7=0,0,F22/F7)</f>
        <v>0.427149056399919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19" min="2" style="0" width="13"/>
  </cols>
  <sheetData>
    <row r="1" customFormat="false" ht="17.35" hidden="false" customHeight="false" outlineLevel="0" collapsed="false">
      <c r="A1" s="31" t="s">
        <v>0</v>
      </c>
    </row>
    <row r="2" customFormat="false" ht="15" hidden="false" customHeight="false" outlineLevel="0" collapsed="false">
      <c r="A2" s="32" t="s">
        <v>110</v>
      </c>
    </row>
    <row r="3" customFormat="false" ht="15" hidden="false" customHeight="false" outlineLevel="0" collapsed="false">
      <c r="A3" s="33" t="s">
        <v>2</v>
      </c>
    </row>
    <row r="5" customFormat="false" ht="15" hidden="false" customHeight="false" outlineLevel="0" collapsed="false">
      <c r="A5" s="34"/>
      <c r="B5" s="34" t="s">
        <v>111</v>
      </c>
      <c r="C5" s="34" t="s">
        <v>112</v>
      </c>
      <c r="D5" s="34" t="s">
        <v>113</v>
      </c>
      <c r="E5" s="34" t="s">
        <v>114</v>
      </c>
      <c r="F5" s="34" t="s">
        <v>115</v>
      </c>
      <c r="G5" s="34" t="s">
        <v>116</v>
      </c>
      <c r="H5" s="34" t="s">
        <v>117</v>
      </c>
      <c r="I5" s="34" t="s">
        <v>118</v>
      </c>
      <c r="J5" s="34" t="s">
        <v>119</v>
      </c>
      <c r="K5" s="34" t="s">
        <v>120</v>
      </c>
      <c r="L5" s="34" t="s">
        <v>121</v>
      </c>
      <c r="M5" s="34" t="s">
        <v>122</v>
      </c>
      <c r="N5" s="34" t="s">
        <v>123</v>
      </c>
      <c r="O5" s="34" t="s">
        <v>124</v>
      </c>
      <c r="P5" s="34" t="s">
        <v>125</v>
      </c>
      <c r="Q5" s="34" t="s">
        <v>126</v>
      </c>
      <c r="R5" s="34" t="s">
        <v>127</v>
      </c>
      <c r="S5" s="34" t="s">
        <v>128</v>
      </c>
      <c r="T5" s="34" t="s">
        <v>129</v>
      </c>
    </row>
    <row r="6" customFormat="false" ht="15" hidden="false" customHeight="false" outlineLevel="0" collapsed="false">
      <c r="A6" s="35" t="s">
        <v>130</v>
      </c>
      <c r="B6" s="35" t="s">
        <v>131</v>
      </c>
      <c r="C6" s="35" t="s">
        <v>132</v>
      </c>
      <c r="D6" s="35" t="s">
        <v>133</v>
      </c>
      <c r="E6" s="35" t="s">
        <v>134</v>
      </c>
      <c r="F6" s="35" t="s">
        <v>135</v>
      </c>
      <c r="G6" s="35" t="s">
        <v>136</v>
      </c>
      <c r="H6" s="35" t="s">
        <v>137</v>
      </c>
      <c r="I6" s="35" t="s">
        <v>138</v>
      </c>
      <c r="J6" s="35" t="s">
        <v>139</v>
      </c>
      <c r="K6" s="35" t="s">
        <v>140</v>
      </c>
      <c r="L6" s="35" t="s">
        <v>141</v>
      </c>
      <c r="M6" s="35" t="s">
        <v>142</v>
      </c>
      <c r="N6" s="35" t="s">
        <v>143</v>
      </c>
      <c r="O6" s="35" t="s">
        <v>144</v>
      </c>
      <c r="P6" s="35" t="s">
        <v>145</v>
      </c>
      <c r="Q6" s="35" t="s">
        <v>146</v>
      </c>
      <c r="R6" s="35" t="s">
        <v>147</v>
      </c>
      <c r="S6" s="35" t="s">
        <v>148</v>
      </c>
      <c r="T6" s="35"/>
    </row>
    <row r="8" customFormat="false" ht="15" hidden="false" customHeight="false" outlineLevel="0" collapsed="false">
      <c r="A8" s="36" t="s">
        <v>149</v>
      </c>
    </row>
    <row r="9" customFormat="false" ht="15" hidden="false" customHeight="false" outlineLevel="0" collapsed="false">
      <c r="A9" s="37" t="s">
        <v>150</v>
      </c>
      <c r="B9" s="38" t="n">
        <v>20000</v>
      </c>
    </row>
    <row r="11" customFormat="false" ht="15" hidden="false" customHeight="false" outlineLevel="0" collapsed="false">
      <c r="A11" s="36" t="s">
        <v>151</v>
      </c>
    </row>
    <row r="12" customFormat="false" ht="15" hidden="false" customHeight="false" outlineLevel="0" collapsed="false">
      <c r="A12" s="37" t="s">
        <v>152</v>
      </c>
      <c r="B12" s="38" t="n">
        <v>380000</v>
      </c>
      <c r="C12" s="39" t="n">
        <v>0</v>
      </c>
      <c r="D12" s="39" t="n">
        <v>0</v>
      </c>
      <c r="E12" s="39" t="n">
        <v>0</v>
      </c>
      <c r="F12" s="39" t="n">
        <v>0</v>
      </c>
      <c r="G12" s="39" t="n">
        <v>0</v>
      </c>
      <c r="H12" s="39" t="n">
        <v>0</v>
      </c>
      <c r="I12" s="39" t="n">
        <v>0</v>
      </c>
      <c r="J12" s="39" t="n">
        <v>0</v>
      </c>
      <c r="K12" s="39" t="n">
        <v>0</v>
      </c>
      <c r="L12" s="39" t="n">
        <v>0</v>
      </c>
      <c r="M12" s="39" t="n">
        <v>0</v>
      </c>
      <c r="N12" s="39" t="n">
        <v>0</v>
      </c>
      <c r="O12" s="39" t="n">
        <v>0</v>
      </c>
      <c r="P12" s="39" t="n">
        <v>0</v>
      </c>
      <c r="Q12" s="39" t="n">
        <v>0</v>
      </c>
      <c r="R12" s="39" t="n">
        <v>0</v>
      </c>
      <c r="S12" s="39" t="n">
        <v>0</v>
      </c>
      <c r="T12" s="40" t="n">
        <f aca="false">SUM(B12:S12)</f>
        <v>380000</v>
      </c>
    </row>
    <row r="13" customFormat="false" ht="15" hidden="false" customHeight="false" outlineLevel="0" collapsed="false">
      <c r="A13" s="37" t="s">
        <v>153</v>
      </c>
      <c r="B13" s="38" t="n">
        <v>0</v>
      </c>
      <c r="C13" s="38" t="n">
        <v>0</v>
      </c>
      <c r="D13" s="38" t="n">
        <v>0</v>
      </c>
      <c r="E13" s="38" t="n">
        <v>199</v>
      </c>
      <c r="F13" s="38" t="n">
        <v>398</v>
      </c>
      <c r="G13" s="38" t="n">
        <v>597</v>
      </c>
      <c r="H13" s="38" t="n">
        <v>996</v>
      </c>
      <c r="I13" s="38" t="n">
        <v>1593</v>
      </c>
      <c r="J13" s="38" t="n">
        <v>1992</v>
      </c>
      <c r="K13" s="38" t="n">
        <v>2988</v>
      </c>
      <c r="L13" s="38" t="n">
        <v>3984</v>
      </c>
      <c r="M13" s="38" t="n">
        <v>4980</v>
      </c>
      <c r="N13" s="38" t="n">
        <v>5976</v>
      </c>
      <c r="O13" s="38" t="n">
        <v>7470</v>
      </c>
      <c r="P13" s="38" t="n">
        <v>8964</v>
      </c>
      <c r="Q13" s="38" t="n">
        <v>10458</v>
      </c>
      <c r="R13" s="38" t="n">
        <v>11952</v>
      </c>
      <c r="S13" s="38" t="n">
        <v>14940</v>
      </c>
      <c r="T13" s="39" t="n">
        <f aca="false">SUM(B13:S13)</f>
        <v>77487</v>
      </c>
    </row>
    <row r="14" customFormat="false" ht="15" hidden="false" customHeight="false" outlineLevel="0" collapsed="false">
      <c r="A14" s="37" t="s">
        <v>154</v>
      </c>
      <c r="B14" s="38" t="n">
        <v>0</v>
      </c>
      <c r="C14" s="38" t="n">
        <v>0</v>
      </c>
      <c r="D14" s="38" t="n">
        <v>0</v>
      </c>
      <c r="E14" s="38" t="n">
        <v>0</v>
      </c>
      <c r="F14" s="38" t="n">
        <v>0</v>
      </c>
      <c r="G14" s="38" t="n">
        <v>0</v>
      </c>
      <c r="H14" s="38" t="n">
        <v>0</v>
      </c>
      <c r="I14" s="38" t="n">
        <v>0</v>
      </c>
      <c r="J14" s="38" t="n">
        <v>1500</v>
      </c>
      <c r="K14" s="38" t="n">
        <v>1500</v>
      </c>
      <c r="L14" s="38" t="n">
        <v>1500</v>
      </c>
      <c r="M14" s="38" t="n">
        <v>3000</v>
      </c>
      <c r="N14" s="38" t="n">
        <v>3000</v>
      </c>
      <c r="O14" s="38" t="n">
        <v>3000</v>
      </c>
      <c r="P14" s="38" t="n">
        <v>3000</v>
      </c>
      <c r="Q14" s="38" t="n">
        <v>4500</v>
      </c>
      <c r="R14" s="38" t="n">
        <v>4500</v>
      </c>
      <c r="S14" s="38" t="n">
        <v>4500</v>
      </c>
      <c r="T14" s="39" t="n">
        <f aca="false">SUM(B14:S14)</f>
        <v>30000</v>
      </c>
    </row>
    <row r="15" customFormat="false" ht="15" hidden="false" customHeight="false" outlineLevel="0" collapsed="false">
      <c r="A15" s="41" t="s">
        <v>86</v>
      </c>
      <c r="B15" s="42" t="n">
        <f aca="false">B13+B14</f>
        <v>0</v>
      </c>
      <c r="C15" s="42" t="n">
        <f aca="false">C13+C14</f>
        <v>0</v>
      </c>
      <c r="D15" s="42" t="n">
        <f aca="false">D13+D14</f>
        <v>0</v>
      </c>
      <c r="E15" s="42" t="n">
        <f aca="false">E13+E14</f>
        <v>199</v>
      </c>
      <c r="F15" s="42" t="n">
        <f aca="false">F13+F14</f>
        <v>398</v>
      </c>
      <c r="G15" s="42" t="n">
        <f aca="false">G13+G14</f>
        <v>597</v>
      </c>
      <c r="H15" s="42" t="n">
        <f aca="false">H13+H14</f>
        <v>996</v>
      </c>
      <c r="I15" s="42" t="n">
        <f aca="false">I13+I14</f>
        <v>1593</v>
      </c>
      <c r="J15" s="42" t="n">
        <f aca="false">J13+J14</f>
        <v>3492</v>
      </c>
      <c r="K15" s="42" t="n">
        <f aca="false">K13+K14</f>
        <v>4488</v>
      </c>
      <c r="L15" s="42" t="n">
        <f aca="false">L13+L14</f>
        <v>5484</v>
      </c>
      <c r="M15" s="42" t="n">
        <f aca="false">M13+M14</f>
        <v>7980</v>
      </c>
      <c r="N15" s="42" t="n">
        <f aca="false">N13+N14</f>
        <v>8976</v>
      </c>
      <c r="O15" s="42" t="n">
        <f aca="false">O13+O14</f>
        <v>10470</v>
      </c>
      <c r="P15" s="42" t="n">
        <f aca="false">P13+P14</f>
        <v>11964</v>
      </c>
      <c r="Q15" s="42" t="n">
        <f aca="false">Q13+Q14</f>
        <v>14958</v>
      </c>
      <c r="R15" s="42" t="n">
        <f aca="false">R13+R14</f>
        <v>16452</v>
      </c>
      <c r="S15" s="42" t="n">
        <f aca="false">S13+S14</f>
        <v>19440</v>
      </c>
      <c r="T15" s="42" t="n">
        <f aca="false">T13+T14</f>
        <v>107487</v>
      </c>
    </row>
    <row r="16" customFormat="false" ht="15" hidden="false" customHeight="false" outlineLevel="0" collapsed="false">
      <c r="A16" s="43" t="s">
        <v>155</v>
      </c>
      <c r="B16" s="44" t="n">
        <f aca="false">B12+B15</f>
        <v>380000</v>
      </c>
      <c r="C16" s="44" t="n">
        <f aca="false">C12+C15</f>
        <v>0</v>
      </c>
      <c r="D16" s="44" t="n">
        <f aca="false">D12+D15</f>
        <v>0</v>
      </c>
      <c r="E16" s="44" t="n">
        <f aca="false">E12+E15</f>
        <v>199</v>
      </c>
      <c r="F16" s="44" t="n">
        <f aca="false">F12+F15</f>
        <v>398</v>
      </c>
      <c r="G16" s="44" t="n">
        <f aca="false">G12+G15</f>
        <v>597</v>
      </c>
      <c r="H16" s="44" t="n">
        <f aca="false">H12+H15</f>
        <v>996</v>
      </c>
      <c r="I16" s="44" t="n">
        <f aca="false">I12+I15</f>
        <v>1593</v>
      </c>
      <c r="J16" s="44" t="n">
        <f aca="false">J12+J15</f>
        <v>3492</v>
      </c>
      <c r="K16" s="44" t="n">
        <f aca="false">K12+K15</f>
        <v>4488</v>
      </c>
      <c r="L16" s="44" t="n">
        <f aca="false">L12+L15</f>
        <v>5484</v>
      </c>
      <c r="M16" s="44" t="n">
        <f aca="false">M12+M15</f>
        <v>7980</v>
      </c>
      <c r="N16" s="44" t="n">
        <f aca="false">N12+N15</f>
        <v>8976</v>
      </c>
      <c r="O16" s="44" t="n">
        <f aca="false">O12+O15</f>
        <v>10470</v>
      </c>
      <c r="P16" s="44" t="n">
        <f aca="false">P12+P15</f>
        <v>11964</v>
      </c>
      <c r="Q16" s="44" t="n">
        <f aca="false">Q12+Q15</f>
        <v>14958</v>
      </c>
      <c r="R16" s="44" t="n">
        <f aca="false">R12+R15</f>
        <v>16452</v>
      </c>
      <c r="S16" s="44" t="n">
        <f aca="false">S12+S15</f>
        <v>19440</v>
      </c>
      <c r="T16" s="44" t="n">
        <f aca="false">T12+T15</f>
        <v>487487</v>
      </c>
    </row>
    <row r="18" customFormat="false" ht="15" hidden="false" customHeight="false" outlineLevel="0" collapsed="false">
      <c r="A18" s="36" t="s">
        <v>156</v>
      </c>
    </row>
    <row r="19" customFormat="false" ht="15" hidden="false" customHeight="false" outlineLevel="0" collapsed="false">
      <c r="A19" s="37" t="s">
        <v>157</v>
      </c>
      <c r="B19" s="38" t="n">
        <v>0</v>
      </c>
      <c r="C19" s="38" t="n">
        <v>0</v>
      </c>
      <c r="D19" s="38" t="n">
        <v>7000</v>
      </c>
      <c r="E19" s="38" t="n">
        <v>14000</v>
      </c>
      <c r="F19" s="38" t="n">
        <v>14000</v>
      </c>
      <c r="G19" s="38" t="n">
        <v>14000</v>
      </c>
      <c r="H19" s="38" t="n">
        <v>14000</v>
      </c>
      <c r="I19" s="38" t="n">
        <v>14000</v>
      </c>
      <c r="J19" s="38" t="n">
        <v>14000</v>
      </c>
      <c r="K19" s="38" t="n">
        <v>14000</v>
      </c>
      <c r="L19" s="38" t="n">
        <v>14000</v>
      </c>
      <c r="M19" s="38" t="n">
        <v>14000</v>
      </c>
      <c r="N19" s="38" t="n">
        <v>14000</v>
      </c>
      <c r="O19" s="38" t="n">
        <v>14000</v>
      </c>
      <c r="P19" s="38" t="n">
        <v>14000</v>
      </c>
      <c r="Q19" s="38" t="n">
        <v>14000</v>
      </c>
      <c r="R19" s="38" t="n">
        <v>14000</v>
      </c>
      <c r="S19" s="38" t="n">
        <v>14000</v>
      </c>
      <c r="T19" s="39" t="n">
        <f aca="false">SUM(B19:S19)</f>
        <v>217000</v>
      </c>
    </row>
    <row r="20" customFormat="false" ht="15" hidden="false" customHeight="false" outlineLevel="0" collapsed="false">
      <c r="A20" s="37" t="s">
        <v>158</v>
      </c>
      <c r="B20" s="38" t="n">
        <v>5000</v>
      </c>
      <c r="C20" s="38" t="n">
        <v>5000</v>
      </c>
      <c r="D20" s="38" t="n">
        <v>5000</v>
      </c>
      <c r="E20" s="38" t="n">
        <v>5000</v>
      </c>
      <c r="F20" s="38" t="n">
        <v>5000</v>
      </c>
      <c r="G20" s="38" t="n">
        <v>5000</v>
      </c>
      <c r="H20" s="38" t="n">
        <v>5000</v>
      </c>
      <c r="I20" s="38" t="n">
        <v>5000</v>
      </c>
      <c r="J20" s="38" t="n">
        <v>5000</v>
      </c>
      <c r="K20" s="38" t="n">
        <v>5000</v>
      </c>
      <c r="L20" s="38" t="n">
        <v>5000</v>
      </c>
      <c r="M20" s="38" t="n">
        <v>5000</v>
      </c>
      <c r="N20" s="38" t="n">
        <v>5000</v>
      </c>
      <c r="O20" s="38" t="n">
        <v>5000</v>
      </c>
      <c r="P20" s="38" t="n">
        <v>5000</v>
      </c>
      <c r="Q20" s="38" t="n">
        <v>5000</v>
      </c>
      <c r="R20" s="38" t="n">
        <v>5000</v>
      </c>
      <c r="S20" s="38" t="n">
        <v>5000</v>
      </c>
      <c r="T20" s="39" t="n">
        <f aca="false">SUM(B20:S20)</f>
        <v>90000</v>
      </c>
    </row>
    <row r="21" customFormat="false" ht="15" hidden="false" customHeight="false" outlineLevel="0" collapsed="false">
      <c r="A21" s="37" t="s">
        <v>159</v>
      </c>
      <c r="B21" s="39" t="n">
        <f aca="false">(B19+B20)*0.2</f>
        <v>1000</v>
      </c>
      <c r="C21" s="39" t="n">
        <f aca="false">(C19+C20)*0.2</f>
        <v>1000</v>
      </c>
      <c r="D21" s="39" t="n">
        <f aca="false">(D19+D20)*0.2</f>
        <v>2400</v>
      </c>
      <c r="E21" s="39" t="n">
        <f aca="false">(E19+E20)*0.2</f>
        <v>3800</v>
      </c>
      <c r="F21" s="39" t="n">
        <f aca="false">(F19+F20)*0.2</f>
        <v>3800</v>
      </c>
      <c r="G21" s="39" t="n">
        <f aca="false">(G19+G20)*0.2</f>
        <v>3800</v>
      </c>
      <c r="H21" s="39" t="n">
        <f aca="false">(H19+H20)*0.2</f>
        <v>3800</v>
      </c>
      <c r="I21" s="39" t="n">
        <f aca="false">(I19+I20)*0.2</f>
        <v>3800</v>
      </c>
      <c r="J21" s="39" t="n">
        <f aca="false">(J19+J20)*0.2</f>
        <v>3800</v>
      </c>
      <c r="K21" s="39" t="n">
        <f aca="false">(K19+K20)*0.2</f>
        <v>3800</v>
      </c>
      <c r="L21" s="39" t="n">
        <f aca="false">(L19+L20)*0.2</f>
        <v>3800</v>
      </c>
      <c r="M21" s="39" t="n">
        <f aca="false">(M19+M20)*0.2</f>
        <v>3800</v>
      </c>
      <c r="N21" s="39" t="n">
        <f aca="false">(N19+N20)*0.2</f>
        <v>3800</v>
      </c>
      <c r="O21" s="39" t="n">
        <f aca="false">(O19+O20)*0.2</f>
        <v>3800</v>
      </c>
      <c r="P21" s="39" t="n">
        <f aca="false">(P19+P20)*0.2</f>
        <v>3800</v>
      </c>
      <c r="Q21" s="39" t="n">
        <f aca="false">(Q19+Q20)*0.2</f>
        <v>3800</v>
      </c>
      <c r="R21" s="39" t="n">
        <f aca="false">(R19+R20)*0.2</f>
        <v>3800</v>
      </c>
      <c r="S21" s="39" t="n">
        <f aca="false">(S19+S20)*0.2</f>
        <v>3800</v>
      </c>
      <c r="T21" s="39" t="n">
        <f aca="false">(T19+T20)*0.2</f>
        <v>61400</v>
      </c>
    </row>
    <row r="22" customFormat="false" ht="15" hidden="false" customHeight="false" outlineLevel="0" collapsed="false">
      <c r="A22" s="37" t="s">
        <v>160</v>
      </c>
      <c r="B22" s="38" t="n">
        <v>300</v>
      </c>
      <c r="C22" s="38" t="n">
        <v>300</v>
      </c>
      <c r="D22" s="38" t="n">
        <v>400</v>
      </c>
      <c r="E22" s="38" t="n">
        <v>500</v>
      </c>
      <c r="F22" s="38" t="n">
        <v>500</v>
      </c>
      <c r="G22" s="38" t="n">
        <v>500</v>
      </c>
      <c r="H22" s="38" t="n">
        <v>600</v>
      </c>
      <c r="I22" s="38" t="n">
        <v>700</v>
      </c>
      <c r="J22" s="38" t="n">
        <v>800</v>
      </c>
      <c r="K22" s="38" t="n">
        <v>900</v>
      </c>
      <c r="L22" s="38" t="n">
        <v>1000</v>
      </c>
      <c r="M22" s="38" t="n">
        <v>1100</v>
      </c>
      <c r="N22" s="38" t="n">
        <v>1200</v>
      </c>
      <c r="O22" s="38" t="n">
        <v>1300</v>
      </c>
      <c r="P22" s="38" t="n">
        <v>1400</v>
      </c>
      <c r="Q22" s="38" t="n">
        <v>1500</v>
      </c>
      <c r="R22" s="38" t="n">
        <v>1500</v>
      </c>
      <c r="S22" s="38" t="n">
        <v>1500</v>
      </c>
      <c r="T22" s="39" t="n">
        <f aca="false">SUM(B22:S22)</f>
        <v>16000</v>
      </c>
    </row>
    <row r="23" customFormat="false" ht="15" hidden="false" customHeight="false" outlineLevel="0" collapsed="false">
      <c r="A23" s="37" t="s">
        <v>161</v>
      </c>
      <c r="B23" s="38" t="n">
        <v>100</v>
      </c>
      <c r="C23" s="38" t="n">
        <v>100</v>
      </c>
      <c r="D23" s="38" t="n">
        <v>150</v>
      </c>
      <c r="E23" s="38" t="n">
        <v>200</v>
      </c>
      <c r="F23" s="38" t="n">
        <v>200</v>
      </c>
      <c r="G23" s="38" t="n">
        <v>300</v>
      </c>
      <c r="H23" s="38" t="n">
        <v>400</v>
      </c>
      <c r="I23" s="38" t="n">
        <v>500</v>
      </c>
      <c r="J23" s="38" t="n">
        <v>600</v>
      </c>
      <c r="K23" s="38" t="n">
        <v>700</v>
      </c>
      <c r="L23" s="38" t="n">
        <v>800</v>
      </c>
      <c r="M23" s="38" t="n">
        <v>800</v>
      </c>
      <c r="N23" s="38" t="n">
        <v>800</v>
      </c>
      <c r="O23" s="38" t="n">
        <v>800</v>
      </c>
      <c r="P23" s="38" t="n">
        <v>800</v>
      </c>
      <c r="Q23" s="38" t="n">
        <v>800</v>
      </c>
      <c r="R23" s="38" t="n">
        <v>800</v>
      </c>
      <c r="S23" s="38" t="n">
        <v>800</v>
      </c>
      <c r="T23" s="39" t="n">
        <f aca="false">SUM(B23:S23)</f>
        <v>9650</v>
      </c>
    </row>
    <row r="24" customFormat="false" ht="15" hidden="false" customHeight="false" outlineLevel="0" collapsed="false">
      <c r="A24" s="37" t="s">
        <v>162</v>
      </c>
      <c r="B24" s="38" t="n">
        <v>50</v>
      </c>
      <c r="C24" s="38" t="n">
        <v>50</v>
      </c>
      <c r="D24" s="38" t="n">
        <v>50</v>
      </c>
      <c r="E24" s="38" t="n">
        <v>100</v>
      </c>
      <c r="F24" s="38" t="n">
        <v>100</v>
      </c>
      <c r="G24" s="38" t="n">
        <v>100</v>
      </c>
      <c r="H24" s="38" t="n">
        <v>150</v>
      </c>
      <c r="I24" s="38" t="n">
        <v>150</v>
      </c>
      <c r="J24" s="38" t="n">
        <v>200</v>
      </c>
      <c r="K24" s="38" t="n">
        <v>200</v>
      </c>
      <c r="L24" s="38" t="n">
        <v>300</v>
      </c>
      <c r="M24" s="38" t="n">
        <v>300</v>
      </c>
      <c r="N24" s="38" t="n">
        <v>400</v>
      </c>
      <c r="O24" s="38" t="n">
        <v>400</v>
      </c>
      <c r="P24" s="38" t="n">
        <v>400</v>
      </c>
      <c r="Q24" s="38" t="n">
        <v>400</v>
      </c>
      <c r="R24" s="38" t="n">
        <v>400</v>
      </c>
      <c r="S24" s="38" t="n">
        <v>400</v>
      </c>
      <c r="T24" s="39" t="n">
        <f aca="false">SUM(B24:S24)</f>
        <v>4150</v>
      </c>
    </row>
    <row r="25" customFormat="false" ht="15" hidden="false" customHeight="false" outlineLevel="0" collapsed="false">
      <c r="A25" s="37" t="s">
        <v>163</v>
      </c>
      <c r="B25" s="38" t="n">
        <v>200</v>
      </c>
      <c r="C25" s="38" t="n">
        <v>200</v>
      </c>
      <c r="D25" s="38" t="n">
        <v>500</v>
      </c>
      <c r="E25" s="38" t="n">
        <v>1000</v>
      </c>
      <c r="F25" s="38" t="n">
        <v>1000</v>
      </c>
      <c r="G25" s="38" t="n">
        <v>1500</v>
      </c>
      <c r="H25" s="38" t="n">
        <v>1500</v>
      </c>
      <c r="I25" s="38" t="n">
        <v>2000</v>
      </c>
      <c r="J25" s="38" t="n">
        <v>2000</v>
      </c>
      <c r="K25" s="38" t="n">
        <v>2500</v>
      </c>
      <c r="L25" s="38" t="n">
        <v>2500</v>
      </c>
      <c r="M25" s="38" t="n">
        <v>3000</v>
      </c>
      <c r="N25" s="38" t="n">
        <v>3000</v>
      </c>
      <c r="O25" s="38" t="n">
        <v>3000</v>
      </c>
      <c r="P25" s="38" t="n">
        <v>3000</v>
      </c>
      <c r="Q25" s="38" t="n">
        <v>3000</v>
      </c>
      <c r="R25" s="38" t="n">
        <v>3000</v>
      </c>
      <c r="S25" s="38" t="n">
        <v>3000</v>
      </c>
      <c r="T25" s="39" t="n">
        <f aca="false">SUM(B25:S25)</f>
        <v>35900</v>
      </c>
    </row>
    <row r="26" customFormat="false" ht="15" hidden="false" customHeight="false" outlineLevel="0" collapsed="false">
      <c r="A26" s="37" t="s">
        <v>164</v>
      </c>
      <c r="B26" s="38" t="n">
        <v>3000</v>
      </c>
      <c r="C26" s="38" t="n">
        <v>1500</v>
      </c>
      <c r="D26" s="38" t="n">
        <v>1000</v>
      </c>
      <c r="E26" s="38" t="n">
        <v>800</v>
      </c>
      <c r="F26" s="38" t="n">
        <v>800</v>
      </c>
      <c r="G26" s="38" t="n">
        <v>800</v>
      </c>
      <c r="H26" s="38" t="n">
        <v>800</v>
      </c>
      <c r="I26" s="38" t="n">
        <v>1000</v>
      </c>
      <c r="J26" s="38" t="n">
        <v>1000</v>
      </c>
      <c r="K26" s="38" t="n">
        <v>1000</v>
      </c>
      <c r="L26" s="38" t="n">
        <v>1000</v>
      </c>
      <c r="M26" s="38" t="n">
        <v>1000</v>
      </c>
      <c r="N26" s="38" t="n">
        <v>1500</v>
      </c>
      <c r="O26" s="38" t="n">
        <v>1000</v>
      </c>
      <c r="P26" s="38" t="n">
        <v>1000</v>
      </c>
      <c r="Q26" s="38" t="n">
        <v>1000</v>
      </c>
      <c r="R26" s="38" t="n">
        <v>1000</v>
      </c>
      <c r="S26" s="38" t="n">
        <v>1500</v>
      </c>
      <c r="T26" s="39" t="n">
        <f aca="false">SUM(B26:S26)</f>
        <v>20700</v>
      </c>
    </row>
    <row r="27" customFormat="false" ht="15" hidden="false" customHeight="false" outlineLevel="0" collapsed="false">
      <c r="A27" s="37" t="s">
        <v>165</v>
      </c>
      <c r="B27" s="38" t="n">
        <v>200</v>
      </c>
      <c r="C27" s="38" t="n">
        <v>200</v>
      </c>
      <c r="D27" s="38" t="n">
        <v>200</v>
      </c>
      <c r="E27" s="38" t="n">
        <v>200</v>
      </c>
      <c r="F27" s="38" t="n">
        <v>200</v>
      </c>
      <c r="G27" s="38" t="n">
        <v>200</v>
      </c>
      <c r="H27" s="38" t="n">
        <v>200</v>
      </c>
      <c r="I27" s="38" t="n">
        <v>200</v>
      </c>
      <c r="J27" s="38" t="n">
        <v>200</v>
      </c>
      <c r="K27" s="38" t="n">
        <v>200</v>
      </c>
      <c r="L27" s="38" t="n">
        <v>200</v>
      </c>
      <c r="M27" s="38" t="n">
        <v>200</v>
      </c>
      <c r="N27" s="38" t="n">
        <v>200</v>
      </c>
      <c r="O27" s="38" t="n">
        <v>200</v>
      </c>
      <c r="P27" s="38" t="n">
        <v>200</v>
      </c>
      <c r="Q27" s="38" t="n">
        <v>200</v>
      </c>
      <c r="R27" s="38" t="n">
        <v>200</v>
      </c>
      <c r="S27" s="38" t="n">
        <v>200</v>
      </c>
      <c r="T27" s="39" t="n">
        <f aca="false">SUM(B27:S27)</f>
        <v>3600</v>
      </c>
    </row>
    <row r="29" customFormat="false" ht="15" hidden="false" customHeight="false" outlineLevel="0" collapsed="false">
      <c r="A29" s="45" t="s">
        <v>166</v>
      </c>
      <c r="B29" s="44" t="n">
        <f aca="false">SUM(B19:B27)</f>
        <v>9850</v>
      </c>
      <c r="C29" s="44" t="n">
        <f aca="false">SUM(C19:C27)</f>
        <v>8350</v>
      </c>
      <c r="D29" s="44" t="n">
        <f aca="false">SUM(D19:D27)</f>
        <v>16700</v>
      </c>
      <c r="E29" s="44" t="n">
        <f aca="false">SUM(E19:E27)</f>
        <v>25600</v>
      </c>
      <c r="F29" s="44" t="n">
        <f aca="false">SUM(F19:F27)</f>
        <v>25600</v>
      </c>
      <c r="G29" s="44" t="n">
        <f aca="false">SUM(G19:G27)</f>
        <v>26200</v>
      </c>
      <c r="H29" s="44" t="n">
        <f aca="false">SUM(H19:H27)</f>
        <v>26450</v>
      </c>
      <c r="I29" s="44" t="n">
        <f aca="false">SUM(I19:I27)</f>
        <v>27350</v>
      </c>
      <c r="J29" s="44" t="n">
        <f aca="false">SUM(J19:J27)</f>
        <v>27600</v>
      </c>
      <c r="K29" s="44" t="n">
        <f aca="false">SUM(K19:K27)</f>
        <v>28300</v>
      </c>
      <c r="L29" s="44" t="n">
        <f aca="false">SUM(L19:L27)</f>
        <v>28600</v>
      </c>
      <c r="M29" s="44" t="n">
        <f aca="false">SUM(M19:M27)</f>
        <v>29200</v>
      </c>
      <c r="N29" s="44" t="n">
        <f aca="false">SUM(N19:N27)</f>
        <v>29900</v>
      </c>
      <c r="O29" s="44" t="n">
        <f aca="false">SUM(O19:O27)</f>
        <v>29500</v>
      </c>
      <c r="P29" s="44" t="n">
        <f aca="false">SUM(P19:P27)</f>
        <v>29600</v>
      </c>
      <c r="Q29" s="44" t="n">
        <f aca="false">SUM(Q19:Q27)</f>
        <v>29700</v>
      </c>
      <c r="R29" s="44" t="n">
        <f aca="false">SUM(R19:R27)</f>
        <v>29700</v>
      </c>
      <c r="S29" s="44" t="n">
        <f aca="false">SUM(S19:S27)</f>
        <v>30200</v>
      </c>
      <c r="T29" s="44" t="n">
        <f aca="false">SUM(T19:T27)</f>
        <v>458400</v>
      </c>
    </row>
    <row r="31" customFormat="false" ht="15" hidden="false" customHeight="false" outlineLevel="0" collapsed="false">
      <c r="A31" s="36" t="s">
        <v>167</v>
      </c>
    </row>
    <row r="32" customFormat="false" ht="15" hidden="false" customHeight="false" outlineLevel="0" collapsed="false">
      <c r="A32" s="41" t="s">
        <v>168</v>
      </c>
      <c r="B32" s="46" t="n">
        <f aca="false">B16-B29</f>
        <v>370150</v>
      </c>
      <c r="C32" s="46" t="n">
        <f aca="false">C16-C29</f>
        <v>-8350</v>
      </c>
      <c r="D32" s="46" t="n">
        <f aca="false">D16-D29</f>
        <v>-16700</v>
      </c>
      <c r="E32" s="46" t="n">
        <f aca="false">E16-E29</f>
        <v>-25401</v>
      </c>
      <c r="F32" s="46" t="n">
        <f aca="false">F16-F29</f>
        <v>-25202</v>
      </c>
      <c r="G32" s="46" t="n">
        <f aca="false">G16-G29</f>
        <v>-25603</v>
      </c>
      <c r="H32" s="46" t="n">
        <f aca="false">H16-H29</f>
        <v>-25454</v>
      </c>
      <c r="I32" s="46" t="n">
        <f aca="false">I16-I29</f>
        <v>-25757</v>
      </c>
      <c r="J32" s="46" t="n">
        <f aca="false">J16-J29</f>
        <v>-24108</v>
      </c>
      <c r="K32" s="46" t="n">
        <f aca="false">K16-K29</f>
        <v>-23812</v>
      </c>
      <c r="L32" s="46" t="n">
        <f aca="false">L16-L29</f>
        <v>-23116</v>
      </c>
      <c r="M32" s="46" t="n">
        <f aca="false">M16-M29</f>
        <v>-21220</v>
      </c>
      <c r="N32" s="46" t="n">
        <f aca="false">N16-N29</f>
        <v>-20924</v>
      </c>
      <c r="O32" s="46" t="n">
        <f aca="false">O16-O29</f>
        <v>-19030</v>
      </c>
      <c r="P32" s="46" t="n">
        <f aca="false">P16-P29</f>
        <v>-17636</v>
      </c>
      <c r="Q32" s="46" t="n">
        <f aca="false">Q16-Q29</f>
        <v>-14742</v>
      </c>
      <c r="R32" s="46" t="n">
        <f aca="false">R16-R29</f>
        <v>-13248</v>
      </c>
      <c r="S32" s="46" t="n">
        <f aca="false">S16-S29</f>
        <v>-10760</v>
      </c>
      <c r="T32" s="46" t="n">
        <f aca="false">T16-T29</f>
        <v>29087</v>
      </c>
    </row>
    <row r="33" customFormat="false" ht="15" hidden="false" customHeight="false" outlineLevel="0" collapsed="false">
      <c r="A33" s="37" t="s">
        <v>169</v>
      </c>
      <c r="B33" s="38" t="n">
        <v>20000</v>
      </c>
      <c r="C33" s="39" t="n">
        <f aca="false">B34</f>
        <v>390150</v>
      </c>
      <c r="D33" s="39" t="n">
        <f aca="false">C34</f>
        <v>381800</v>
      </c>
      <c r="E33" s="39" t="n">
        <f aca="false">D34</f>
        <v>365100</v>
      </c>
      <c r="F33" s="39" t="n">
        <f aca="false">E34</f>
        <v>339699</v>
      </c>
      <c r="G33" s="39" t="n">
        <f aca="false">F34</f>
        <v>314497</v>
      </c>
      <c r="H33" s="39" t="n">
        <f aca="false">G34</f>
        <v>288894</v>
      </c>
      <c r="I33" s="39" t="n">
        <f aca="false">H34</f>
        <v>263440</v>
      </c>
      <c r="J33" s="39" t="n">
        <f aca="false">I34</f>
        <v>237683</v>
      </c>
      <c r="K33" s="39" t="n">
        <f aca="false">J34</f>
        <v>213575</v>
      </c>
      <c r="L33" s="39" t="n">
        <f aca="false">K34</f>
        <v>189763</v>
      </c>
      <c r="M33" s="39" t="n">
        <f aca="false">L34</f>
        <v>166647</v>
      </c>
      <c r="N33" s="39" t="n">
        <f aca="false">M34</f>
        <v>145427</v>
      </c>
      <c r="O33" s="39" t="n">
        <f aca="false">N34</f>
        <v>124503</v>
      </c>
      <c r="P33" s="39" t="n">
        <f aca="false">O34</f>
        <v>105473</v>
      </c>
      <c r="Q33" s="39" t="n">
        <f aca="false">P34</f>
        <v>87837</v>
      </c>
      <c r="R33" s="39" t="n">
        <f aca="false">Q34</f>
        <v>73095</v>
      </c>
      <c r="S33" s="39" t="n">
        <f aca="false">R34</f>
        <v>59847</v>
      </c>
    </row>
    <row r="34" customFormat="false" ht="15" hidden="false" customHeight="false" outlineLevel="0" collapsed="false">
      <c r="A34" s="47" t="s">
        <v>170</v>
      </c>
      <c r="B34" s="48" t="n">
        <f aca="false">B33+B32</f>
        <v>390150</v>
      </c>
      <c r="C34" s="48" t="n">
        <f aca="false">C33+C32</f>
        <v>381800</v>
      </c>
      <c r="D34" s="48" t="n">
        <f aca="false">D33+D32</f>
        <v>365100</v>
      </c>
      <c r="E34" s="48" t="n">
        <f aca="false">E33+E32</f>
        <v>339699</v>
      </c>
      <c r="F34" s="48" t="n">
        <f aca="false">F33+F32</f>
        <v>314497</v>
      </c>
      <c r="G34" s="48" t="n">
        <f aca="false">G33+G32</f>
        <v>288894</v>
      </c>
      <c r="H34" s="48" t="n">
        <f aca="false">H33+H32</f>
        <v>263440</v>
      </c>
      <c r="I34" s="48" t="n">
        <f aca="false">I33+I32</f>
        <v>237683</v>
      </c>
      <c r="J34" s="48" t="n">
        <f aca="false">J33+J32</f>
        <v>213575</v>
      </c>
      <c r="K34" s="48" t="n">
        <f aca="false">K33+K32</f>
        <v>189763</v>
      </c>
      <c r="L34" s="48" t="n">
        <f aca="false">L33+L32</f>
        <v>166647</v>
      </c>
      <c r="M34" s="48" t="n">
        <f aca="false">M33+M32</f>
        <v>145427</v>
      </c>
      <c r="N34" s="48" t="n">
        <f aca="false">N33+N32</f>
        <v>124503</v>
      </c>
      <c r="O34" s="48" t="n">
        <f aca="false">O33+O32</f>
        <v>105473</v>
      </c>
      <c r="P34" s="48" t="n">
        <f aca="false">P33+P32</f>
        <v>87837</v>
      </c>
      <c r="Q34" s="48" t="n">
        <f aca="false">Q33+Q32</f>
        <v>73095</v>
      </c>
      <c r="R34" s="48" t="n">
        <f aca="false">R33+R32</f>
        <v>59847</v>
      </c>
      <c r="S34" s="48" t="n">
        <f aca="false">S33+S32</f>
        <v>49087</v>
      </c>
      <c r="T34" s="42" t="n">
        <f aca="false">S34</f>
        <v>49087</v>
      </c>
    </row>
    <row r="36" customFormat="false" ht="15" hidden="false" customHeight="false" outlineLevel="0" collapsed="false">
      <c r="A36" s="36" t="s">
        <v>78</v>
      </c>
    </row>
    <row r="37" customFormat="false" ht="15" hidden="false" customHeight="false" outlineLevel="0" collapsed="false">
      <c r="A37" s="37" t="s">
        <v>171</v>
      </c>
      <c r="B37" s="39" t="n">
        <f aca="false">B29-B15</f>
        <v>9850</v>
      </c>
      <c r="C37" s="39" t="n">
        <f aca="false">C29-C15</f>
        <v>8350</v>
      </c>
      <c r="D37" s="39" t="n">
        <f aca="false">D29-D15</f>
        <v>16700</v>
      </c>
      <c r="E37" s="39" t="n">
        <f aca="false">E29-E15</f>
        <v>25401</v>
      </c>
      <c r="F37" s="39" t="n">
        <f aca="false">F29-F15</f>
        <v>25202</v>
      </c>
      <c r="G37" s="39" t="n">
        <f aca="false">G29-G15</f>
        <v>25603</v>
      </c>
      <c r="H37" s="39" t="n">
        <f aca="false">H29-H15</f>
        <v>25454</v>
      </c>
      <c r="I37" s="39" t="n">
        <f aca="false">I29-I15</f>
        <v>25757</v>
      </c>
      <c r="J37" s="39" t="n">
        <f aca="false">J29-J15</f>
        <v>24108</v>
      </c>
      <c r="K37" s="39" t="n">
        <f aca="false">K29-K15</f>
        <v>23812</v>
      </c>
      <c r="L37" s="39" t="n">
        <f aca="false">L29-L15</f>
        <v>23116</v>
      </c>
      <c r="M37" s="39" t="n">
        <f aca="false">M29-M15</f>
        <v>21220</v>
      </c>
      <c r="N37" s="39" t="n">
        <f aca="false">N29-N15</f>
        <v>20924</v>
      </c>
      <c r="O37" s="39" t="n">
        <f aca="false">O29-O15</f>
        <v>19030</v>
      </c>
      <c r="P37" s="39" t="n">
        <f aca="false">P29-P15</f>
        <v>17636</v>
      </c>
      <c r="Q37" s="39" t="n">
        <f aca="false">Q29-Q15</f>
        <v>14742</v>
      </c>
      <c r="R37" s="39" t="n">
        <f aca="false">R29-R15</f>
        <v>13248</v>
      </c>
      <c r="S37" s="39" t="n">
        <f aca="false">S29-S15</f>
        <v>10760</v>
      </c>
    </row>
    <row r="38" customFormat="false" ht="15" hidden="false" customHeight="false" outlineLevel="0" collapsed="false">
      <c r="A38" s="37" t="s">
        <v>172</v>
      </c>
      <c r="B38" s="49" t="n">
        <f aca="false">IF(B37&lt;=0,"Cash+",B34/B37)</f>
        <v>39.6091370558376</v>
      </c>
      <c r="C38" s="49" t="n">
        <f aca="false">IF(C37&lt;=0,"Cash+",C34/C37)</f>
        <v>45.7245508982036</v>
      </c>
      <c r="D38" s="49" t="n">
        <f aca="false">IF(D37&lt;=0,"Cash+",D34/D37)</f>
        <v>21.8622754491018</v>
      </c>
      <c r="E38" s="49" t="n">
        <f aca="false">IF(E37&lt;=0,"Cash+",E34/E37)</f>
        <v>13.3734498641786</v>
      </c>
      <c r="F38" s="49" t="n">
        <f aca="false">IF(F37&lt;=0,"Cash+",F34/F37)</f>
        <v>12.479049281803</v>
      </c>
      <c r="G38" s="49" t="n">
        <f aca="false">IF(G37&lt;=0,"Cash+",G34/G37)</f>
        <v>11.2835995781744</v>
      </c>
      <c r="H38" s="49" t="n">
        <f aca="false">IF(H37&lt;=0,"Cash+",H34/H37)</f>
        <v>10.3496503496504</v>
      </c>
      <c r="I38" s="49" t="n">
        <f aca="false">IF(I37&lt;=0,"Cash+",I34/I37)</f>
        <v>9.22789921186474</v>
      </c>
      <c r="J38" s="49" t="n">
        <f aca="false">IF(J37&lt;=0,"Cash+",J34/J37)</f>
        <v>8.85909241745479</v>
      </c>
      <c r="K38" s="49" t="n">
        <f aca="false">IF(K37&lt;=0,"Cash+",K34/K37)</f>
        <v>7.96921720141105</v>
      </c>
      <c r="L38" s="49" t="n">
        <f aca="false">IF(L37&lt;=0,"Cash+",L34/L37)</f>
        <v>7.20916248485897</v>
      </c>
      <c r="M38" s="49" t="n">
        <f aca="false">IF(M37&lt;=0,"Cash+",M34/M37)</f>
        <v>6.85329877474081</v>
      </c>
      <c r="N38" s="49" t="n">
        <f aca="false">IF(N37&lt;=0,"Cash+",N34/N37)</f>
        <v>5.95024851844772</v>
      </c>
      <c r="O38" s="49" t="n">
        <f aca="false">IF(O37&lt;=0,"Cash+",O34/O37)</f>
        <v>5.54245927482922</v>
      </c>
      <c r="P38" s="49" t="n">
        <f aca="false">IF(P37&lt;=0,"Cash+",P34/P37)</f>
        <v>4.98055114538444</v>
      </c>
      <c r="Q38" s="49" t="n">
        <f aca="false">IF(Q37&lt;=0,"Cash+",Q34/Q37)</f>
        <v>4.95828245828246</v>
      </c>
      <c r="R38" s="49" t="n">
        <f aca="false">IF(R37&lt;=0,"Cash+",R34/R37)</f>
        <v>4.5174365942029</v>
      </c>
      <c r="S38" s="49" t="n">
        <f aca="false">IF(S37&lt;=0,"Cash+",S34/S37)</f>
        <v>4.56198884758364</v>
      </c>
    </row>
    <row r="39" customFormat="false" ht="15" hidden="false" customHeight="false" outlineLevel="0" collapsed="false">
      <c r="A39" s="37" t="s">
        <v>173</v>
      </c>
      <c r="B39" s="39" t="n">
        <f aca="false">B15</f>
        <v>0</v>
      </c>
      <c r="C39" s="39" t="n">
        <f aca="false">B39+C15</f>
        <v>0</v>
      </c>
      <c r="D39" s="39" t="n">
        <f aca="false">C39+D15</f>
        <v>0</v>
      </c>
      <c r="E39" s="39" t="n">
        <f aca="false">D39+E15</f>
        <v>199</v>
      </c>
      <c r="F39" s="39" t="n">
        <f aca="false">E39+F15</f>
        <v>597</v>
      </c>
      <c r="G39" s="39" t="n">
        <f aca="false">F39+G15</f>
        <v>1194</v>
      </c>
      <c r="H39" s="39" t="n">
        <f aca="false">G39+H15</f>
        <v>2190</v>
      </c>
      <c r="I39" s="39" t="n">
        <f aca="false">H39+I15</f>
        <v>3783</v>
      </c>
      <c r="J39" s="39" t="n">
        <f aca="false">I39+J15</f>
        <v>7275</v>
      </c>
      <c r="K39" s="39" t="n">
        <f aca="false">J39+K15</f>
        <v>11763</v>
      </c>
      <c r="L39" s="39" t="n">
        <f aca="false">K39+L15</f>
        <v>17247</v>
      </c>
      <c r="M39" s="39" t="n">
        <f aca="false">L39+M15</f>
        <v>25227</v>
      </c>
      <c r="N39" s="39" t="n">
        <f aca="false">M39+N15</f>
        <v>34203</v>
      </c>
      <c r="O39" s="39" t="n">
        <f aca="false">N39+O15</f>
        <v>44673</v>
      </c>
      <c r="P39" s="39" t="n">
        <f aca="false">O39+P15</f>
        <v>56637</v>
      </c>
      <c r="Q39" s="39" t="n">
        <f aca="false">P39+Q15</f>
        <v>71595</v>
      </c>
      <c r="R39" s="39" t="n">
        <f aca="false">Q39+R15</f>
        <v>88047</v>
      </c>
      <c r="S39" s="39" t="n">
        <f aca="false">R39+S15</f>
        <v>107487</v>
      </c>
    </row>
    <row r="40" customFormat="false" ht="15" hidden="false" customHeight="false" outlineLevel="0" collapsed="false">
      <c r="A40" s="37" t="s">
        <v>174</v>
      </c>
      <c r="B40" s="50" t="n">
        <v>0</v>
      </c>
      <c r="C40" s="50" t="n">
        <v>0</v>
      </c>
      <c r="D40" s="50" t="n">
        <v>1</v>
      </c>
      <c r="E40" s="50" t="n">
        <v>2</v>
      </c>
      <c r="F40" s="50" t="n">
        <v>3</v>
      </c>
      <c r="G40" s="50" t="n">
        <v>4</v>
      </c>
      <c r="H40" s="50" t="n">
        <v>6</v>
      </c>
      <c r="I40" s="50" t="n">
        <v>9</v>
      </c>
      <c r="J40" s="50" t="n">
        <v>12</v>
      </c>
      <c r="K40" s="50" t="n">
        <v>16</v>
      </c>
      <c r="L40" s="50" t="n">
        <v>21</v>
      </c>
      <c r="M40" s="50" t="n">
        <v>27</v>
      </c>
      <c r="N40" s="50" t="n">
        <v>33</v>
      </c>
      <c r="O40" s="50" t="n">
        <v>40</v>
      </c>
      <c r="P40" s="50" t="n">
        <v>48</v>
      </c>
      <c r="Q40" s="50" t="n">
        <v>58</v>
      </c>
      <c r="R40" s="50" t="n">
        <v>68</v>
      </c>
      <c r="S40" s="50" t="n">
        <v>80</v>
      </c>
    </row>
    <row r="41" customFormat="false" ht="15" hidden="false" customHeight="false" outlineLevel="0" collapsed="false">
      <c r="A41" s="41" t="s">
        <v>175</v>
      </c>
      <c r="B41" s="40" t="n">
        <f aca="false">B15</f>
        <v>0</v>
      </c>
      <c r="C41" s="40" t="n">
        <f aca="false">C15</f>
        <v>0</v>
      </c>
      <c r="D41" s="40" t="n">
        <f aca="false">D15</f>
        <v>0</v>
      </c>
      <c r="E41" s="40" t="n">
        <f aca="false">E15</f>
        <v>199</v>
      </c>
      <c r="F41" s="40" t="n">
        <f aca="false">F15</f>
        <v>398</v>
      </c>
      <c r="G41" s="40" t="n">
        <f aca="false">G15</f>
        <v>597</v>
      </c>
      <c r="H41" s="40" t="n">
        <f aca="false">H15</f>
        <v>996</v>
      </c>
      <c r="I41" s="40" t="n">
        <f aca="false">I15</f>
        <v>1593</v>
      </c>
      <c r="J41" s="40" t="n">
        <f aca="false">J15</f>
        <v>3492</v>
      </c>
      <c r="K41" s="40" t="n">
        <f aca="false">K15</f>
        <v>4488</v>
      </c>
      <c r="L41" s="40" t="n">
        <f aca="false">L15</f>
        <v>5484</v>
      </c>
      <c r="M41" s="40" t="n">
        <f aca="false">M15</f>
        <v>7980</v>
      </c>
      <c r="N41" s="40" t="n">
        <f aca="false">N15</f>
        <v>8976</v>
      </c>
      <c r="O41" s="40" t="n">
        <f aca="false">O15</f>
        <v>10470</v>
      </c>
      <c r="P41" s="40" t="n">
        <f aca="false">P15</f>
        <v>11964</v>
      </c>
      <c r="Q41" s="40" t="n">
        <f aca="false">Q15</f>
        <v>14958</v>
      </c>
      <c r="R41" s="40" t="n">
        <f aca="false">R15</f>
        <v>16452</v>
      </c>
      <c r="S41" s="40" t="n">
        <f aca="false">S15</f>
        <v>19440</v>
      </c>
    </row>
    <row r="43" customFormat="false" ht="15" hidden="false" customHeight="false" outlineLevel="0" collapsed="false">
      <c r="A43" s="36" t="s">
        <v>176</v>
      </c>
    </row>
    <row r="44" customFormat="false" ht="15" hidden="false" customHeight="false" outlineLevel="0" collapsed="false">
      <c r="A44" s="37" t="s">
        <v>177</v>
      </c>
      <c r="B44" s="37" t="s">
        <v>178</v>
      </c>
      <c r="C44" s="51" t="s">
        <v>179</v>
      </c>
    </row>
    <row r="45" customFormat="false" ht="15" hidden="false" customHeight="false" outlineLevel="0" collapsed="false">
      <c r="A45" s="41" t="s">
        <v>180</v>
      </c>
      <c r="B45" s="41" t="s">
        <v>181</v>
      </c>
      <c r="C45" s="51" t="s">
        <v>182</v>
      </c>
    </row>
    <row r="46" customFormat="false" ht="15" hidden="false" customHeight="false" outlineLevel="0" collapsed="false">
      <c r="A46" s="37" t="s">
        <v>183</v>
      </c>
      <c r="B46" s="37" t="s">
        <v>184</v>
      </c>
      <c r="C46" s="51" t="s">
        <v>185</v>
      </c>
    </row>
    <row r="47" customFormat="false" ht="15" hidden="false" customHeight="false" outlineLevel="0" collapsed="false">
      <c r="A47" s="41" t="s">
        <v>186</v>
      </c>
      <c r="B47" s="41" t="s">
        <v>187</v>
      </c>
      <c r="C47" s="51" t="s">
        <v>188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tru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6" min="2" style="0" width="16"/>
  </cols>
  <sheetData>
    <row r="1" customFormat="false" ht="20.2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189</v>
      </c>
    </row>
    <row r="4" customFormat="false" ht="15" hidden="false" customHeight="false" outlineLevel="0" collapsed="false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6" customFormat="false" ht="15.75" hidden="false" customHeight="true" outlineLevel="0" collapsed="false">
      <c r="A6" s="5" t="s">
        <v>190</v>
      </c>
      <c r="B6" s="6"/>
      <c r="C6" s="6"/>
      <c r="D6" s="6"/>
      <c r="E6" s="6"/>
      <c r="F6" s="6"/>
    </row>
    <row r="7" customFormat="false" ht="15" hidden="false" customHeight="false" outlineLevel="0" collapsed="false">
      <c r="A7" s="26" t="s">
        <v>191</v>
      </c>
      <c r="B7" s="10" t="n">
        <v>0</v>
      </c>
      <c r="C7" s="16" t="n">
        <f aca="false">B22</f>
        <v>109880</v>
      </c>
      <c r="D7" s="16" t="n">
        <f aca="false">C22</f>
        <v>1733820</v>
      </c>
      <c r="E7" s="16" t="n">
        <f aca="false">D22</f>
        <v>1427380</v>
      </c>
      <c r="F7" s="16" t="n">
        <f aca="false">E22</f>
        <v>10443332</v>
      </c>
    </row>
    <row r="9" customFormat="false" ht="15.75" hidden="false" customHeight="true" outlineLevel="0" collapsed="false">
      <c r="A9" s="5" t="s">
        <v>151</v>
      </c>
      <c r="B9" s="6"/>
      <c r="C9" s="6"/>
      <c r="D9" s="6"/>
      <c r="E9" s="6"/>
      <c r="F9" s="6"/>
    </row>
    <row r="10" customFormat="false" ht="15" hidden="false" customHeight="false" outlineLevel="0" collapsed="false">
      <c r="A10" s="15" t="s">
        <v>192</v>
      </c>
      <c r="B10" s="18" t="n">
        <f aca="false">'P&amp;L'!B7</f>
        <v>59880</v>
      </c>
      <c r="C10" s="18" t="n">
        <f aca="false">'P&amp;L'!C7</f>
        <v>406340</v>
      </c>
      <c r="D10" s="18" t="n">
        <f aca="false">'P&amp;L'!D7</f>
        <v>1582960</v>
      </c>
      <c r="E10" s="18" t="n">
        <f aca="false">'P&amp;L'!E7</f>
        <v>4351152</v>
      </c>
      <c r="F10" s="18" t="n">
        <f aca="false">'P&amp;L'!F7</f>
        <v>10810512</v>
      </c>
    </row>
    <row r="11" customFormat="false" ht="15" hidden="false" customHeight="false" outlineLevel="0" collapsed="false">
      <c r="A11" s="15" t="s">
        <v>193</v>
      </c>
      <c r="B11" s="18" t="n">
        <f aca="false">Assumptions!B43</f>
        <v>380000</v>
      </c>
      <c r="C11" s="18" t="n">
        <f aca="false">Assumptions!C44</f>
        <v>2000000</v>
      </c>
      <c r="D11" s="52" t="n">
        <v>0</v>
      </c>
      <c r="E11" s="18" t="n">
        <f aca="false">Assumptions!E45</f>
        <v>8000000</v>
      </c>
      <c r="F11" s="52" t="n">
        <v>0</v>
      </c>
    </row>
    <row r="12" customFormat="false" ht="15" hidden="false" customHeight="false" outlineLevel="0" collapsed="false">
      <c r="A12" s="12" t="s">
        <v>155</v>
      </c>
      <c r="B12" s="17" t="n">
        <f aca="false">B10+B11</f>
        <v>439880</v>
      </c>
      <c r="C12" s="17" t="n">
        <f aca="false">C10+C11</f>
        <v>2406340</v>
      </c>
      <c r="D12" s="17" t="n">
        <f aca="false">D10+D11</f>
        <v>1582960</v>
      </c>
      <c r="E12" s="17" t="n">
        <f aca="false">E10+E11</f>
        <v>12351152</v>
      </c>
      <c r="F12" s="17" t="n">
        <f aca="false">F10+F11</f>
        <v>10810512</v>
      </c>
    </row>
    <row r="14" customFormat="false" ht="15.75" hidden="false" customHeight="true" outlineLevel="0" collapsed="false">
      <c r="A14" s="5" t="s">
        <v>156</v>
      </c>
      <c r="B14" s="6"/>
      <c r="C14" s="6"/>
      <c r="D14" s="6"/>
      <c r="E14" s="6"/>
      <c r="F14" s="6"/>
    </row>
    <row r="15" customFormat="false" ht="15" hidden="false" customHeight="false" outlineLevel="0" collapsed="false">
      <c r="A15" s="15" t="s">
        <v>194</v>
      </c>
      <c r="B15" s="18" t="n">
        <f aca="false">'P&amp;L'!B13</f>
        <v>9600</v>
      </c>
      <c r="C15" s="18" t="n">
        <f aca="false">'P&amp;L'!C13</f>
        <v>32400</v>
      </c>
      <c r="D15" s="18" t="n">
        <f aca="false">'P&amp;L'!D13</f>
        <v>92400</v>
      </c>
      <c r="E15" s="18" t="n">
        <f aca="false">'P&amp;L'!E13</f>
        <v>186000</v>
      </c>
      <c r="F15" s="18" t="n">
        <f aca="false">'P&amp;L'!F13</f>
        <v>360000</v>
      </c>
    </row>
    <row r="16" customFormat="false" ht="15" hidden="false" customHeight="false" outlineLevel="0" collapsed="false">
      <c r="A16" s="15" t="s">
        <v>195</v>
      </c>
      <c r="B16" s="18" t="n">
        <f aca="false">'P&amp;L'!B27</f>
        <v>320400</v>
      </c>
      <c r="C16" s="18" t="n">
        <f aca="false">'P&amp;L'!C27</f>
        <v>750000</v>
      </c>
      <c r="D16" s="18" t="n">
        <f aca="false">'P&amp;L'!D27</f>
        <v>1797000</v>
      </c>
      <c r="E16" s="18" t="n">
        <f aca="false">'P&amp;L'!E27</f>
        <v>3149200</v>
      </c>
      <c r="F16" s="18" t="n">
        <f aca="false">'P&amp;L'!F27</f>
        <v>5049700</v>
      </c>
    </row>
    <row r="17" customFormat="false" ht="15" hidden="false" customHeight="false" outlineLevel="0" collapsed="false">
      <c r="A17" s="12" t="s">
        <v>166</v>
      </c>
      <c r="B17" s="17" t="n">
        <f aca="false">B15+B16</f>
        <v>330000</v>
      </c>
      <c r="C17" s="17" t="n">
        <f aca="false">C15+C16</f>
        <v>782400</v>
      </c>
      <c r="D17" s="17" t="n">
        <f aca="false">D15+D16</f>
        <v>1889400</v>
      </c>
      <c r="E17" s="17" t="n">
        <f aca="false">E15+E16</f>
        <v>3335200</v>
      </c>
      <c r="F17" s="17" t="n">
        <f aca="false">F15+F16</f>
        <v>5409700</v>
      </c>
    </row>
    <row r="19" customFormat="false" ht="15" hidden="false" customHeight="false" outlineLevel="0" collapsed="false">
      <c r="A19" s="24" t="s">
        <v>196</v>
      </c>
      <c r="B19" s="25" t="n">
        <f aca="false">B12-B17</f>
        <v>109880</v>
      </c>
      <c r="C19" s="25" t="n">
        <f aca="false">C12-C17</f>
        <v>1623940</v>
      </c>
      <c r="D19" s="25" t="n">
        <f aca="false">D12-D17</f>
        <v>-306440</v>
      </c>
      <c r="E19" s="25" t="n">
        <f aca="false">E12-E17</f>
        <v>9015952</v>
      </c>
      <c r="F19" s="25" t="n">
        <f aca="false">F12-F17</f>
        <v>5400812</v>
      </c>
    </row>
    <row r="20" customFormat="false" ht="15" hidden="false" customHeight="false" outlineLevel="0" collapsed="false">
      <c r="A20" s="15" t="s">
        <v>197</v>
      </c>
      <c r="B20" s="16" t="n">
        <f aca="false">B10-B17</f>
        <v>-270120</v>
      </c>
      <c r="C20" s="16" t="n">
        <f aca="false">C10-C17</f>
        <v>-376060</v>
      </c>
      <c r="D20" s="16" t="n">
        <f aca="false">D10-D17</f>
        <v>-306440</v>
      </c>
      <c r="E20" s="16" t="n">
        <f aca="false">E10-E17</f>
        <v>1015952</v>
      </c>
      <c r="F20" s="16" t="n">
        <f aca="false">F10-F17</f>
        <v>5400812</v>
      </c>
    </row>
    <row r="22" customFormat="false" ht="15.75" hidden="false" customHeight="true" outlineLevel="0" collapsed="false">
      <c r="A22" s="20" t="s">
        <v>198</v>
      </c>
      <c r="B22" s="21" t="n">
        <f aca="false">B7+B19</f>
        <v>109880</v>
      </c>
      <c r="C22" s="21" t="n">
        <f aca="false">C7+C19</f>
        <v>1733820</v>
      </c>
      <c r="D22" s="21" t="n">
        <f aca="false">D7+D19</f>
        <v>1427380</v>
      </c>
      <c r="E22" s="21" t="n">
        <f aca="false">E7+E19</f>
        <v>10443332</v>
      </c>
      <c r="F22" s="21" t="n">
        <f aca="false">F7+F19</f>
        <v>15844144</v>
      </c>
    </row>
    <row r="24" customFormat="false" ht="15.75" hidden="false" customHeight="true" outlineLevel="0" collapsed="false">
      <c r="A24" s="5" t="s">
        <v>199</v>
      </c>
      <c r="B24" s="6"/>
      <c r="C24" s="6"/>
      <c r="D24" s="6"/>
      <c r="E24" s="6"/>
      <c r="F24" s="6"/>
    </row>
    <row r="25" customFormat="false" ht="15" hidden="false" customHeight="false" outlineLevel="0" collapsed="false">
      <c r="A25" s="7" t="s">
        <v>200</v>
      </c>
      <c r="B25" s="16" t="n">
        <f aca="false">IF(B20&gt;=0,0,(B20*-1)/12)</f>
        <v>22510</v>
      </c>
      <c r="C25" s="16" t="n">
        <f aca="false">IF(C20&gt;=0,0,(C20*-1)/12)</f>
        <v>31338.3333333333</v>
      </c>
      <c r="D25" s="16" t="n">
        <f aca="false">IF(D20&gt;=0,0,(D20*-1)/12)</f>
        <v>25536.6666666667</v>
      </c>
      <c r="E25" s="16" t="n">
        <f aca="false">IF(E20&gt;=0,0,(E20*-1)/12)</f>
        <v>0</v>
      </c>
      <c r="F25" s="16" t="n">
        <f aca="false">IF(F20&gt;=0,0,(F20*-1)/12)</f>
        <v>0</v>
      </c>
    </row>
    <row r="26" customFormat="false" ht="15" hidden="false" customHeight="false" outlineLevel="0" collapsed="false">
      <c r="A26" s="26" t="s">
        <v>201</v>
      </c>
      <c r="B26" s="53" t="n">
        <f aca="false">IF(B25=0,"Cash Positive",B22/B25)</f>
        <v>4.88138605064416</v>
      </c>
      <c r="C26" s="53" t="n">
        <f aca="false">IF(C25=0,"Cash Positive",C22/C25)</f>
        <v>55.3258522576185</v>
      </c>
      <c r="D26" s="53" t="n">
        <f aca="false">IF(D25=0,"Cash Positive",D22/D25)</f>
        <v>55.8953139276857</v>
      </c>
      <c r="E26" s="53" t="str">
        <f aca="false">IF(E25=0,"Cash Positive",E22/E25)</f>
        <v>Cash Positive</v>
      </c>
      <c r="F26" s="53" t="str">
        <f aca="false">IF(F25=0,"Cash Positive",F22/F25)</f>
        <v>Cash Positive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00"/>
    <pageSetUpPr fitToPage="true"/>
  </sheetPr>
  <dimension ref="A1:F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6" min="2" style="0" width="16"/>
  </cols>
  <sheetData>
    <row r="1" customFormat="false" ht="20.2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202</v>
      </c>
    </row>
    <row r="4" customFormat="false" ht="15" hidden="false" customHeight="false" outlineLevel="0" collapsed="false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6" customFormat="false" ht="15.75" hidden="false" customHeight="true" outlineLevel="0" collapsed="false">
      <c r="A6" s="5" t="s">
        <v>203</v>
      </c>
      <c r="B6" s="6"/>
      <c r="C6" s="6"/>
      <c r="D6" s="6"/>
      <c r="E6" s="6"/>
      <c r="F6" s="6"/>
    </row>
    <row r="7" customFormat="false" ht="15" hidden="false" customHeight="false" outlineLevel="0" collapsed="false">
      <c r="A7" s="26" t="s">
        <v>86</v>
      </c>
      <c r="B7" s="18" t="n">
        <f aca="false">Revenue!B28</f>
        <v>59880</v>
      </c>
      <c r="C7" s="18" t="n">
        <f aca="false">Revenue!C28</f>
        <v>406340</v>
      </c>
      <c r="D7" s="18" t="n">
        <f aca="false">Revenue!D28</f>
        <v>1582960</v>
      </c>
      <c r="E7" s="18" t="n">
        <f aca="false">Revenue!E28</f>
        <v>4351152</v>
      </c>
      <c r="F7" s="18" t="n">
        <f aca="false">Revenue!F28</f>
        <v>10810512</v>
      </c>
    </row>
    <row r="8" customFormat="false" ht="15" hidden="false" customHeight="false" outlineLevel="0" collapsed="false">
      <c r="A8" s="7" t="s">
        <v>82</v>
      </c>
      <c r="B8" s="7" t="s">
        <v>83</v>
      </c>
      <c r="C8" s="23" t="n">
        <f aca="false">IF(B7=0,0,(C7-B7)/B7)</f>
        <v>5.78590514362058</v>
      </c>
      <c r="D8" s="23" t="n">
        <f aca="false">IF(C7=0,0,(D7-C7)/C7)</f>
        <v>2.89565388590835</v>
      </c>
      <c r="E8" s="23" t="n">
        <f aca="false">IF(D7=0,0,(E7-D7)/D7)</f>
        <v>1.74874412493051</v>
      </c>
      <c r="F8" s="23" t="n">
        <f aca="false">IF(E7=0,0,(F7-E7)/E7)</f>
        <v>1.48451720371984</v>
      </c>
    </row>
    <row r="9" customFormat="false" ht="15" hidden="false" customHeight="false" outlineLevel="0" collapsed="false">
      <c r="A9" s="7" t="s">
        <v>59</v>
      </c>
      <c r="B9" s="11" t="n">
        <f aca="false">Revenue!B10</f>
        <v>12</v>
      </c>
      <c r="C9" s="11" t="n">
        <f aca="false">Revenue!C10</f>
        <v>65</v>
      </c>
      <c r="D9" s="11" t="n">
        <f aca="false">Revenue!D10</f>
        <v>200</v>
      </c>
      <c r="E9" s="11" t="n">
        <f aca="false">Revenue!E10</f>
        <v>473</v>
      </c>
      <c r="F9" s="11" t="n">
        <f aca="false">Revenue!F10</f>
        <v>961</v>
      </c>
    </row>
    <row r="10" customFormat="false" ht="15" hidden="false" customHeight="false" outlineLevel="0" collapsed="false">
      <c r="A10" s="7" t="s">
        <v>60</v>
      </c>
      <c r="B10" s="11" t="n">
        <f aca="false">Revenue!B11</f>
        <v>42</v>
      </c>
      <c r="C10" s="11" t="n">
        <f aca="false">Revenue!C11</f>
        <v>165</v>
      </c>
      <c r="D10" s="11" t="n">
        <f aca="false">Revenue!D11</f>
        <v>470</v>
      </c>
      <c r="E10" s="11" t="n">
        <f aca="false">Revenue!E11</f>
        <v>1076</v>
      </c>
      <c r="F10" s="11" t="n">
        <f aca="false">Revenue!F11</f>
        <v>2143</v>
      </c>
    </row>
    <row r="12" customFormat="false" ht="15.75" hidden="false" customHeight="true" outlineLevel="0" collapsed="false">
      <c r="A12" s="5" t="s">
        <v>204</v>
      </c>
      <c r="B12" s="6"/>
      <c r="C12" s="6"/>
      <c r="D12" s="6"/>
      <c r="E12" s="6"/>
      <c r="F12" s="6"/>
    </row>
    <row r="13" customFormat="false" ht="15" hidden="false" customHeight="false" outlineLevel="0" collapsed="false">
      <c r="A13" s="7" t="s">
        <v>79</v>
      </c>
      <c r="B13" s="18" t="n">
        <f aca="false">Revenue!B36</f>
        <v>4990</v>
      </c>
      <c r="C13" s="18" t="n">
        <f aca="false">Revenue!C36</f>
        <v>6251.38461538462</v>
      </c>
      <c r="D13" s="18" t="n">
        <f aca="false">Revenue!D36</f>
        <v>7914.8</v>
      </c>
      <c r="E13" s="18" t="n">
        <f aca="false">Revenue!E36</f>
        <v>9199.05285412262</v>
      </c>
      <c r="F13" s="18" t="n">
        <f aca="false">Revenue!F36</f>
        <v>11249.232049948</v>
      </c>
    </row>
    <row r="14" customFormat="false" ht="15" hidden="false" customHeight="false" outlineLevel="0" collapsed="false">
      <c r="A14" s="7" t="s">
        <v>81</v>
      </c>
      <c r="B14" s="18" t="n">
        <f aca="false">Revenue!B38</f>
        <v>4990</v>
      </c>
      <c r="C14" s="18" t="n">
        <f aca="false">Revenue!C38</f>
        <v>30945</v>
      </c>
      <c r="D14" s="18" t="n">
        <f aca="false">Revenue!D38</f>
        <v>117330</v>
      </c>
      <c r="E14" s="18" t="n">
        <f aca="false">Revenue!E38</f>
        <v>307596</v>
      </c>
      <c r="F14" s="18" t="n">
        <f aca="false">Revenue!F38</f>
        <v>725876</v>
      </c>
    </row>
    <row r="15" customFormat="false" ht="15" hidden="false" customHeight="false" outlineLevel="0" collapsed="false">
      <c r="A15" s="7" t="s">
        <v>205</v>
      </c>
      <c r="B15" s="18" t="n">
        <f aca="false">Revenue!B16</f>
        <v>59880</v>
      </c>
      <c r="C15" s="18" t="n">
        <f aca="false">Revenue!C16</f>
        <v>371340</v>
      </c>
      <c r="D15" s="18" t="n">
        <f aca="false">Revenue!D16</f>
        <v>1407960</v>
      </c>
      <c r="E15" s="18" t="n">
        <f aca="false">Revenue!E16</f>
        <v>3691152</v>
      </c>
      <c r="F15" s="18" t="n">
        <f aca="false">Revenue!F16</f>
        <v>8710512</v>
      </c>
    </row>
    <row r="17" customFormat="false" ht="15.75" hidden="false" customHeight="true" outlineLevel="0" collapsed="false">
      <c r="A17" s="5" t="s">
        <v>206</v>
      </c>
      <c r="B17" s="6"/>
      <c r="C17" s="6"/>
      <c r="D17" s="6"/>
      <c r="E17" s="6"/>
      <c r="F17" s="6"/>
    </row>
    <row r="18" customFormat="false" ht="15" hidden="false" customHeight="false" outlineLevel="0" collapsed="false">
      <c r="A18" s="7" t="s">
        <v>207</v>
      </c>
      <c r="B18" s="19" t="n">
        <f aca="false">'P&amp;L'!B16</f>
        <v>0.839679358717435</v>
      </c>
      <c r="C18" s="19" t="n">
        <f aca="false">'P&amp;L'!C16</f>
        <v>0.920263818477137</v>
      </c>
      <c r="D18" s="19" t="n">
        <f aca="false">'P&amp;L'!D16</f>
        <v>0.941628341840602</v>
      </c>
      <c r="E18" s="19" t="n">
        <f aca="false">'P&amp;L'!E16</f>
        <v>0.957252699974627</v>
      </c>
      <c r="F18" s="19" t="n">
        <f aca="false">'P&amp;L'!F16</f>
        <v>0.966699079562559</v>
      </c>
    </row>
    <row r="19" customFormat="false" ht="15" hidden="false" customHeight="false" outlineLevel="0" collapsed="false">
      <c r="A19" s="26" t="s">
        <v>103</v>
      </c>
      <c r="B19" s="18" t="n">
        <f aca="false">'P&amp;L'!B29</f>
        <v>-270120</v>
      </c>
      <c r="C19" s="18" t="n">
        <f aca="false">'P&amp;L'!C29</f>
        <v>-376060</v>
      </c>
      <c r="D19" s="18" t="n">
        <f aca="false">'P&amp;L'!D29</f>
        <v>-306440</v>
      </c>
      <c r="E19" s="18" t="n">
        <f aca="false">'P&amp;L'!E29</f>
        <v>1015952</v>
      </c>
      <c r="F19" s="18" t="n">
        <f aca="false">'P&amp;L'!F29</f>
        <v>5400812</v>
      </c>
    </row>
    <row r="20" customFormat="false" ht="15" hidden="false" customHeight="false" outlineLevel="0" collapsed="false">
      <c r="A20" s="7" t="s">
        <v>208</v>
      </c>
      <c r="B20" s="19" t="n">
        <f aca="false">'P&amp;L'!B30</f>
        <v>-4.51102204408818</v>
      </c>
      <c r="C20" s="19" t="n">
        <f aca="false">'P&amp;L'!C30</f>
        <v>-0.92548112418172</v>
      </c>
      <c r="D20" s="19" t="n">
        <f aca="false">'P&amp;L'!D30</f>
        <v>-0.193586698337292</v>
      </c>
      <c r="E20" s="19" t="n">
        <f aca="false">'P&amp;L'!E30</f>
        <v>0.233490349222459</v>
      </c>
      <c r="F20" s="19" t="n">
        <f aca="false">'P&amp;L'!F30</f>
        <v>0.499588918637711</v>
      </c>
    </row>
    <row r="22" customFormat="false" ht="15.75" hidden="false" customHeight="true" outlineLevel="0" collapsed="false">
      <c r="A22" s="5" t="s">
        <v>209</v>
      </c>
      <c r="B22" s="6"/>
      <c r="C22" s="6"/>
      <c r="D22" s="6"/>
      <c r="E22" s="6"/>
      <c r="F22" s="6"/>
    </row>
    <row r="23" customFormat="false" ht="15" hidden="false" customHeight="false" outlineLevel="0" collapsed="false">
      <c r="A23" s="26" t="s">
        <v>170</v>
      </c>
      <c r="B23" s="18" t="n">
        <f aca="false">'Cash Flow'!B22</f>
        <v>109880</v>
      </c>
      <c r="C23" s="18" t="n">
        <f aca="false">'Cash Flow'!C22</f>
        <v>1733820</v>
      </c>
      <c r="D23" s="18" t="n">
        <f aca="false">'Cash Flow'!D22</f>
        <v>1427380</v>
      </c>
      <c r="E23" s="18" t="n">
        <f aca="false">'Cash Flow'!E22</f>
        <v>10443332</v>
      </c>
      <c r="F23" s="18" t="n">
        <f aca="false">'Cash Flow'!F22</f>
        <v>15844144</v>
      </c>
    </row>
    <row r="24" customFormat="false" ht="15" hidden="false" customHeight="false" outlineLevel="0" collapsed="false">
      <c r="A24" s="7" t="s">
        <v>200</v>
      </c>
      <c r="B24" s="18" t="n">
        <f aca="false">'Cash Flow'!B25</f>
        <v>22510</v>
      </c>
      <c r="C24" s="18" t="n">
        <f aca="false">'Cash Flow'!C25</f>
        <v>31338.3333333333</v>
      </c>
      <c r="D24" s="18" t="n">
        <f aca="false">'Cash Flow'!D25</f>
        <v>25536.6666666667</v>
      </c>
      <c r="E24" s="18" t="n">
        <f aca="false">'Cash Flow'!E25</f>
        <v>0</v>
      </c>
      <c r="F24" s="18" t="n">
        <f aca="false">'Cash Flow'!F25</f>
        <v>0</v>
      </c>
    </row>
    <row r="25" customFormat="false" ht="15" hidden="false" customHeight="false" outlineLevel="0" collapsed="false">
      <c r="A25" s="7" t="s">
        <v>172</v>
      </c>
      <c r="B25" s="54" t="n">
        <f aca="false">'Cash Flow'!B26</f>
        <v>4.88138605064416</v>
      </c>
      <c r="C25" s="54" t="n">
        <f aca="false">'Cash Flow'!C26</f>
        <v>55.3258522576185</v>
      </c>
      <c r="D25" s="54" t="n">
        <f aca="false">'Cash Flow'!D26</f>
        <v>55.8953139276857</v>
      </c>
      <c r="E25" s="54" t="str">
        <f aca="false">'Cash Flow'!E26</f>
        <v>Cash Positive</v>
      </c>
      <c r="F25" s="54" t="str">
        <f aca="false">'Cash Flow'!F26</f>
        <v>Cash Positive</v>
      </c>
    </row>
    <row r="27" customFormat="false" ht="15.75" hidden="false" customHeight="true" outlineLevel="0" collapsed="false">
      <c r="A27" s="5" t="s">
        <v>210</v>
      </c>
      <c r="B27" s="6"/>
      <c r="C27" s="6"/>
      <c r="D27" s="6"/>
      <c r="E27" s="6"/>
      <c r="F27" s="6"/>
    </row>
    <row r="28" customFormat="false" ht="15" hidden="false" customHeight="false" outlineLevel="0" collapsed="false">
      <c r="A28" s="7" t="s">
        <v>107</v>
      </c>
      <c r="B28" s="11" t="n">
        <f aca="false">'P&amp;L'!B35</f>
        <v>2</v>
      </c>
      <c r="C28" s="11" t="n">
        <f aca="false">'P&amp;L'!C35</f>
        <v>5</v>
      </c>
      <c r="D28" s="11" t="n">
        <f aca="false">'P&amp;L'!D35</f>
        <v>11</v>
      </c>
      <c r="E28" s="11" t="n">
        <f aca="false">'P&amp;L'!E35</f>
        <v>18</v>
      </c>
      <c r="F28" s="11" t="n">
        <f aca="false">'P&amp;L'!F35</f>
        <v>28</v>
      </c>
    </row>
    <row r="29" customFormat="false" ht="15" hidden="false" customHeight="false" outlineLevel="0" collapsed="false">
      <c r="A29" s="7" t="s">
        <v>108</v>
      </c>
      <c r="B29" s="18" t="n">
        <f aca="false">'P&amp;L'!B36</f>
        <v>29940</v>
      </c>
      <c r="C29" s="18" t="n">
        <f aca="false">'P&amp;L'!C36</f>
        <v>81268</v>
      </c>
      <c r="D29" s="18" t="n">
        <f aca="false">'P&amp;L'!D36</f>
        <v>143905.454545455</v>
      </c>
      <c r="E29" s="18" t="n">
        <f aca="false">'P&amp;L'!E36</f>
        <v>241730.666666667</v>
      </c>
      <c r="F29" s="18" t="n">
        <f aca="false">'P&amp;L'!F36</f>
        <v>386089.714285714</v>
      </c>
    </row>
    <row r="30" customFormat="false" ht="15" hidden="false" customHeight="false" outlineLevel="0" collapsed="false">
      <c r="A30" s="7" t="s">
        <v>211</v>
      </c>
      <c r="B30" s="18" t="n">
        <f aca="false">'P&amp;L'!B22</f>
        <v>300000</v>
      </c>
      <c r="C30" s="18" t="n">
        <f aca="false">'P&amp;L'!C22</f>
        <v>690000</v>
      </c>
      <c r="D30" s="18" t="n">
        <f aca="false">'P&amp;L'!D22</f>
        <v>1647000</v>
      </c>
      <c r="E30" s="18" t="n">
        <f aca="false">'P&amp;L'!E22</f>
        <v>2879200</v>
      </c>
      <c r="F30" s="18" t="n">
        <f aca="false">'P&amp;L'!F22</f>
        <v>4617700</v>
      </c>
    </row>
    <row r="32" customFormat="false" ht="15.75" hidden="false" customHeight="true" outlineLevel="0" collapsed="false">
      <c r="A32" s="5" t="s">
        <v>212</v>
      </c>
      <c r="B32" s="6"/>
      <c r="C32" s="6"/>
      <c r="D32" s="6"/>
      <c r="E32" s="6"/>
      <c r="F32" s="6"/>
    </row>
    <row r="33" customFormat="false" ht="15" hidden="false" customHeight="false" outlineLevel="0" collapsed="false">
      <c r="A33" s="7" t="s">
        <v>213</v>
      </c>
      <c r="B33" s="16" t="n">
        <f aca="false">IF((Assumptions!B9+Assumptions!B10)=0,0,(Assumptions!B38*12)/(Assumptions!B9+Assumptions!B10))</f>
        <v>600</v>
      </c>
      <c r="C33" s="16" t="n">
        <f aca="false">IF((Assumptions!C9+Assumptions!C10)=0,0,(Assumptions!C38*12)/(Assumptions!C9+Assumptions!C10))</f>
        <v>750</v>
      </c>
      <c r="D33" s="16" t="n">
        <f aca="false">IF((Assumptions!D9+Assumptions!D10)=0,0,(Assumptions!D38*12)/(Assumptions!D9+Assumptions!D10))</f>
        <v>800</v>
      </c>
      <c r="E33" s="16" t="n">
        <f aca="false">IF((Assumptions!E9+Assumptions!E10)=0,0,(Assumptions!E38*12)/(Assumptions!E9+Assumptions!E10))</f>
        <v>750</v>
      </c>
      <c r="F33" s="16" t="n">
        <f aca="false">IF((Assumptions!F9+Assumptions!F10)=0,0,(Assumptions!F38*12)/(Assumptions!F9+Assumptions!F10))</f>
        <v>714.285714285714</v>
      </c>
    </row>
    <row r="34" customFormat="false" ht="15" hidden="false" customHeight="false" outlineLevel="0" collapsed="false">
      <c r="A34" s="7" t="s">
        <v>214</v>
      </c>
      <c r="B34" s="16" t="n">
        <f aca="false">IF(B13=0,0,B13*3*IF(B18=0,0.8,B18))</f>
        <v>12570</v>
      </c>
      <c r="C34" s="16" t="n">
        <f aca="false">IF(C13=0,0,C13*3*IF(C18=0,0.8,C18))</f>
        <v>17258.7692307692</v>
      </c>
      <c r="D34" s="16" t="n">
        <f aca="false">IF(D13=0,0,D13*3*IF(D18=0,0.8,D18))</f>
        <v>22358.4</v>
      </c>
      <c r="E34" s="16" t="n">
        <f aca="false">IF(E13=0,0,E13*3*IF(E18=0,0.8,E18))</f>
        <v>26417.4545454545</v>
      </c>
      <c r="F34" s="16" t="n">
        <f aca="false">IF(F13=0,0,F13*3*IF(F18=0,0.8,F18))</f>
        <v>32623.866805411</v>
      </c>
    </row>
    <row r="35" customFormat="false" ht="15" hidden="false" customHeight="false" outlineLevel="0" collapsed="false">
      <c r="A35" s="26" t="s">
        <v>215</v>
      </c>
      <c r="B35" s="55" t="n">
        <f aca="false">IF(B33=0,0,B34/B33)</f>
        <v>20.95</v>
      </c>
      <c r="C35" s="55" t="n">
        <f aca="false">IF(C33=0,0,C34/C33)</f>
        <v>23.0116923076923</v>
      </c>
      <c r="D35" s="55" t="n">
        <f aca="false">IF(D33=0,0,D34/D33)</f>
        <v>27.948</v>
      </c>
      <c r="E35" s="55" t="n">
        <f aca="false">IF(E33=0,0,E34/E33)</f>
        <v>35.2232727272727</v>
      </c>
      <c r="F35" s="55" t="n">
        <f aca="false">IF(F33=0,0,F34/F33)</f>
        <v>45.6734135275754</v>
      </c>
    </row>
    <row r="36" customFormat="false" ht="15" hidden="false" customHeight="false" outlineLevel="0" collapsed="false">
      <c r="A36" s="7" t="s">
        <v>216</v>
      </c>
      <c r="B36" s="53" t="n">
        <f aca="false">IF(B13=0,0,B33/(B13/12))</f>
        <v>1.44288577154309</v>
      </c>
      <c r="C36" s="53" t="n">
        <f aca="false">IF(C13=0,0,C33/(C13/12))</f>
        <v>1.43968105527391</v>
      </c>
      <c r="D36" s="53" t="n">
        <f aca="false">IF(D13=0,0,D33/(D13/12))</f>
        <v>1.21291757214333</v>
      </c>
      <c r="E36" s="53" t="n">
        <f aca="false">IF(E13=0,0,E33/(E13/12))</f>
        <v>0.978361592516189</v>
      </c>
      <c r="F36" s="53" t="n">
        <f aca="false">IF(F13=0,0,F33/(F13/12))</f>
        <v>0.761956774770969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600"/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D22" activeCellId="0" sqref="D22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3" min="2" style="0" width="16"/>
    <col collapsed="false" customWidth="true" hidden="false" outlineLevel="0" max="4" min="4" style="0" width="30"/>
  </cols>
  <sheetData>
    <row r="1" customFormat="false" ht="20.2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217</v>
      </c>
    </row>
    <row r="4" customFormat="false" ht="15" hidden="false" customHeight="false" outlineLevel="0" collapsed="false">
      <c r="A4" s="4" t="s">
        <v>218</v>
      </c>
      <c r="B4" s="4" t="s">
        <v>219</v>
      </c>
      <c r="C4" s="4" t="s">
        <v>220</v>
      </c>
      <c r="D4" s="4" t="s">
        <v>221</v>
      </c>
    </row>
    <row r="5" customFormat="false" ht="24" hidden="false" customHeight="true" outlineLevel="0" collapsed="false">
      <c r="A5" s="56" t="s">
        <v>222</v>
      </c>
      <c r="B5" s="57" t="n">
        <v>0.4</v>
      </c>
      <c r="C5" s="58" t="n">
        <v>170000</v>
      </c>
      <c r="D5" s="59" t="s">
        <v>223</v>
      </c>
    </row>
    <row r="6" customFormat="false" ht="24" hidden="false" customHeight="true" outlineLevel="0" collapsed="false">
      <c r="A6" s="56" t="s">
        <v>224</v>
      </c>
      <c r="B6" s="57" t="n">
        <v>0.25</v>
      </c>
      <c r="C6" s="58" t="n">
        <v>75000</v>
      </c>
      <c r="D6" s="59" t="s">
        <v>225</v>
      </c>
    </row>
    <row r="7" customFormat="false" ht="24" hidden="false" customHeight="true" outlineLevel="0" collapsed="false">
      <c r="A7" s="56" t="s">
        <v>226</v>
      </c>
      <c r="B7" s="57" t="n">
        <v>0.25</v>
      </c>
      <c r="C7" s="58" t="n">
        <v>75000</v>
      </c>
      <c r="D7" s="59" t="s">
        <v>227</v>
      </c>
    </row>
    <row r="8" customFormat="false" ht="24" hidden="false" customHeight="true" outlineLevel="0" collapsed="false">
      <c r="A8" s="56" t="s">
        <v>228</v>
      </c>
      <c r="B8" s="57" t="n">
        <v>0.1</v>
      </c>
      <c r="C8" s="58" t="n">
        <v>60000</v>
      </c>
      <c r="D8" s="59" t="s">
        <v>229</v>
      </c>
    </row>
    <row r="9" customFormat="false" ht="15" hidden="false" customHeight="false" outlineLevel="0" collapsed="false">
      <c r="A9" s="12" t="s">
        <v>129</v>
      </c>
      <c r="B9" s="60" t="n">
        <f aca="false">SUM(B5:B8)</f>
        <v>1</v>
      </c>
      <c r="C9" s="17" t="n">
        <f aca="false">SUM(C5:C8)</f>
        <v>380000</v>
      </c>
      <c r="D9" s="61"/>
    </row>
    <row r="11" customFormat="false" ht="15.75" hidden="false" customHeight="true" outlineLevel="0" collapsed="false">
      <c r="A11" s="5" t="s">
        <v>230</v>
      </c>
      <c r="B11" s="6"/>
      <c r="C11" s="6"/>
      <c r="D11" s="6"/>
    </row>
    <row r="12" customFormat="false" ht="15" hidden="false" customHeight="true" outlineLevel="0" collapsed="false">
      <c r="A12" s="62" t="s">
        <v>231</v>
      </c>
      <c r="B12" s="63" t="s">
        <v>232</v>
      </c>
      <c r="C12" s="63"/>
      <c r="D12" s="63"/>
    </row>
    <row r="13" customFormat="false" ht="15" hidden="false" customHeight="true" outlineLevel="0" collapsed="false">
      <c r="A13" s="62" t="s">
        <v>233</v>
      </c>
      <c r="B13" s="63" t="s">
        <v>234</v>
      </c>
      <c r="C13" s="63"/>
      <c r="D13" s="63"/>
    </row>
    <row r="14" customFormat="false" ht="15" hidden="false" customHeight="true" outlineLevel="0" collapsed="false">
      <c r="A14" s="62" t="s">
        <v>235</v>
      </c>
      <c r="B14" s="63" t="s">
        <v>236</v>
      </c>
      <c r="C14" s="63"/>
      <c r="D14" s="63"/>
    </row>
    <row r="15" customFormat="false" ht="15" hidden="false" customHeight="true" outlineLevel="0" collapsed="false">
      <c r="A15" s="62" t="s">
        <v>237</v>
      </c>
      <c r="B15" s="63" t="s">
        <v>238</v>
      </c>
      <c r="C15" s="63"/>
      <c r="D15" s="63"/>
    </row>
  </sheetData>
  <mergeCells count="4">
    <mergeCell ref="B12:D12"/>
    <mergeCell ref="B13:D13"/>
    <mergeCell ref="B14:D14"/>
    <mergeCell ref="B15:D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2026-02-17T22:34:46Z</dcterms:created>
  <dc:creator>openpyxl</dc:creator>
  <dc:description/>
  <dc:language>en-US</dc:language>
  <cp:lastModifiedBy>Timi Adeyemi</cp:lastModifiedBy>
  <dcterms:modified xsi:type="dcterms:W3CDTF">2026-03-07T07:23:26Z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